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fileSharing readOnlyRecommended="1"/>
  <workbookPr filterPrivacy="1" defaultThemeVersion="124226"/>
  <xr:revisionPtr revIDLastSave="7" documentId="8_{1AC13627-023A-42B2-9951-ACD6E0F2B388}" xr6:coauthVersionLast="47" xr6:coauthVersionMax="47" xr10:uidLastSave="{01C6293A-8929-443C-9728-5A9CC082E8BF}"/>
  <bookViews>
    <workbookView xWindow="-108" yWindow="-108" windowWidth="23256" windowHeight="12576" xr2:uid="{00000000-000D-0000-FFFF-FFFF00000000}"/>
  </bookViews>
  <sheets>
    <sheet name="scps" sheetId="2" r:id="rId1"/>
    <sheet name="Tsheet Rates Schools staff" sheetId="3" r:id="rId2"/>
  </sheets>
  <definedNames>
    <definedName name="_xlnm.Print_Area" localSheetId="0">scps!$A$1:$K$104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J10" i="2" s="1"/>
  <c r="F11" i="2"/>
  <c r="K11" i="2" s="1"/>
  <c r="F12" i="2"/>
  <c r="K12" i="2" s="1"/>
  <c r="F13" i="2"/>
  <c r="F14" i="2"/>
  <c r="F15" i="2"/>
  <c r="F4" i="2"/>
  <c r="J5" i="2"/>
  <c r="J7" i="2"/>
  <c r="K9" i="2"/>
  <c r="E4" i="2"/>
  <c r="B42" i="3"/>
  <c r="B43" i="3"/>
  <c r="B44" i="3"/>
  <c r="B45" i="3"/>
  <c r="B46" i="3"/>
  <c r="B47" i="3"/>
  <c r="B48" i="3"/>
  <c r="B49" i="3"/>
  <c r="B41" i="3"/>
  <c r="B32" i="3"/>
  <c r="B33" i="3"/>
  <c r="B34" i="3"/>
  <c r="B35" i="3"/>
  <c r="B36" i="3"/>
  <c r="B31" i="3"/>
  <c r="B23" i="3"/>
  <c r="B24" i="3"/>
  <c r="B25" i="3"/>
  <c r="B26" i="3"/>
  <c r="B22" i="3"/>
  <c r="B16" i="3"/>
  <c r="B17" i="3"/>
  <c r="B15" i="3"/>
  <c r="B9" i="3"/>
  <c r="B10" i="3"/>
  <c r="F95" i="2"/>
  <c r="E95" i="2"/>
  <c r="F94" i="2"/>
  <c r="E94" i="2"/>
  <c r="F93" i="2"/>
  <c r="E93" i="2"/>
  <c r="F92" i="2"/>
  <c r="E92" i="2"/>
  <c r="F91" i="2"/>
  <c r="E91" i="2"/>
  <c r="F90" i="2"/>
  <c r="E90" i="2"/>
  <c r="F89" i="2"/>
  <c r="E89" i="2"/>
  <c r="F88" i="2"/>
  <c r="E88" i="2"/>
  <c r="F87" i="2"/>
  <c r="E87" i="2"/>
  <c r="F86" i="2"/>
  <c r="E86" i="2"/>
  <c r="F85" i="2"/>
  <c r="E85" i="2"/>
  <c r="F84" i="2"/>
  <c r="E84" i="2"/>
  <c r="F83" i="2"/>
  <c r="E83" i="2"/>
  <c r="F82" i="2"/>
  <c r="E82" i="2"/>
  <c r="F81" i="2"/>
  <c r="E81" i="2"/>
  <c r="G74" i="2"/>
  <c r="F74" i="2"/>
  <c r="E74" i="2"/>
  <c r="G73" i="2"/>
  <c r="F73" i="2"/>
  <c r="E73" i="2"/>
  <c r="G72" i="2"/>
  <c r="F72" i="2"/>
  <c r="E72" i="2"/>
  <c r="G71" i="2"/>
  <c r="F71" i="2"/>
  <c r="E71" i="2"/>
  <c r="G70" i="2"/>
  <c r="F70" i="2"/>
  <c r="E70" i="2"/>
  <c r="G69" i="2"/>
  <c r="F69" i="2"/>
  <c r="E69" i="2"/>
  <c r="G68" i="2"/>
  <c r="F68" i="2"/>
  <c r="E68" i="2"/>
  <c r="G67" i="2"/>
  <c r="F67" i="2"/>
  <c r="E67" i="2"/>
  <c r="G66" i="2"/>
  <c r="F66" i="2"/>
  <c r="E66" i="2"/>
  <c r="G65" i="2"/>
  <c r="F65" i="2"/>
  <c r="E65" i="2"/>
  <c r="G64" i="2"/>
  <c r="F64" i="2"/>
  <c r="E64" i="2"/>
  <c r="G63" i="2"/>
  <c r="G62" i="2"/>
  <c r="G61" i="2"/>
  <c r="F61" i="2"/>
  <c r="E61" i="2"/>
  <c r="G60" i="2"/>
  <c r="F60" i="2"/>
  <c r="E60" i="2"/>
  <c r="G59" i="2"/>
  <c r="F59" i="2"/>
  <c r="E59" i="2"/>
  <c r="G58" i="2"/>
  <c r="F58" i="2"/>
  <c r="E58" i="2"/>
  <c r="G57" i="2"/>
  <c r="F57" i="2"/>
  <c r="E57" i="2"/>
  <c r="G56" i="2"/>
  <c r="F56" i="2"/>
  <c r="E56" i="2"/>
  <c r="G55" i="2"/>
  <c r="F55" i="2"/>
  <c r="E55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7" i="2"/>
  <c r="F47" i="2"/>
  <c r="E47" i="2"/>
  <c r="G46" i="2"/>
  <c r="F46" i="2"/>
  <c r="E46" i="2"/>
  <c r="C46" i="2"/>
  <c r="C47" i="2" s="1"/>
  <c r="C48" i="2" s="1"/>
  <c r="C49" i="2" s="1"/>
  <c r="C50" i="2" s="1"/>
  <c r="C51" i="2" s="1"/>
  <c r="C52" i="2" s="1"/>
  <c r="C53" i="2" s="1"/>
  <c r="G45" i="2"/>
  <c r="F45" i="2"/>
  <c r="E45" i="2"/>
  <c r="G44" i="2"/>
  <c r="F44" i="2"/>
  <c r="K44" i="2" s="1"/>
  <c r="E44" i="2"/>
  <c r="G43" i="2"/>
  <c r="F43" i="2"/>
  <c r="K43" i="2" s="1"/>
  <c r="E43" i="2"/>
  <c r="G42" i="2"/>
  <c r="F42" i="2"/>
  <c r="J42" i="2" s="1"/>
  <c r="E42" i="2"/>
  <c r="G41" i="2"/>
  <c r="F41" i="2"/>
  <c r="K41" i="2" s="1"/>
  <c r="E41" i="2"/>
  <c r="G40" i="2"/>
  <c r="F40" i="2"/>
  <c r="K40" i="2" s="1"/>
  <c r="E40" i="2"/>
  <c r="G39" i="2"/>
  <c r="F39" i="2"/>
  <c r="K39" i="2" s="1"/>
  <c r="E39" i="2"/>
  <c r="G38" i="2"/>
  <c r="F38" i="2"/>
  <c r="K38" i="2" s="1"/>
  <c r="E38" i="2"/>
  <c r="G37" i="2"/>
  <c r="F37" i="2"/>
  <c r="K37" i="2" s="1"/>
  <c r="E37" i="2"/>
  <c r="G36" i="2"/>
  <c r="F36" i="2"/>
  <c r="K36" i="2" s="1"/>
  <c r="E36" i="2"/>
  <c r="G35" i="2"/>
  <c r="F35" i="2"/>
  <c r="K35" i="2" s="1"/>
  <c r="E35" i="2"/>
  <c r="G34" i="2"/>
  <c r="F34" i="2"/>
  <c r="J34" i="2" s="1"/>
  <c r="E34" i="2"/>
  <c r="G33" i="2"/>
  <c r="F33" i="2"/>
  <c r="K33" i="2" s="1"/>
  <c r="E33" i="2"/>
  <c r="G32" i="2"/>
  <c r="F32" i="2"/>
  <c r="K32" i="2" s="1"/>
  <c r="E32" i="2"/>
  <c r="G31" i="2"/>
  <c r="F31" i="2"/>
  <c r="K31" i="2" s="1"/>
  <c r="E31" i="2"/>
  <c r="G30" i="2"/>
  <c r="F30" i="2"/>
  <c r="K30" i="2" s="1"/>
  <c r="E30" i="2"/>
  <c r="G29" i="2"/>
  <c r="F29" i="2"/>
  <c r="K29" i="2" s="1"/>
  <c r="E29" i="2"/>
  <c r="G28" i="2"/>
  <c r="F28" i="2"/>
  <c r="K28" i="2" s="1"/>
  <c r="E28" i="2"/>
  <c r="G27" i="2"/>
  <c r="F27" i="2"/>
  <c r="K27" i="2" s="1"/>
  <c r="E27" i="2"/>
  <c r="G26" i="2"/>
  <c r="F26" i="2"/>
  <c r="J26" i="2" s="1"/>
  <c r="E26" i="2"/>
  <c r="G25" i="2"/>
  <c r="F25" i="2"/>
  <c r="K25" i="2" s="1"/>
  <c r="E25" i="2"/>
  <c r="G24" i="2"/>
  <c r="F24" i="2"/>
  <c r="K24" i="2" s="1"/>
  <c r="E24" i="2"/>
  <c r="G23" i="2"/>
  <c r="F23" i="2"/>
  <c r="K23" i="2" s="1"/>
  <c r="E23" i="2"/>
  <c r="I22" i="2"/>
  <c r="H22" i="2"/>
  <c r="G22" i="2"/>
  <c r="F22" i="2"/>
  <c r="J22" i="2" s="1"/>
  <c r="E22" i="2"/>
  <c r="I21" i="2"/>
  <c r="H21" i="2"/>
  <c r="G21" i="2"/>
  <c r="F21" i="2"/>
  <c r="K21" i="2" s="1"/>
  <c r="E21" i="2"/>
  <c r="I20" i="2"/>
  <c r="H20" i="2"/>
  <c r="G20" i="2"/>
  <c r="F20" i="2"/>
  <c r="K20" i="2" s="1"/>
  <c r="E20" i="2"/>
  <c r="I19" i="2"/>
  <c r="H19" i="2"/>
  <c r="G19" i="2"/>
  <c r="F19" i="2"/>
  <c r="K19" i="2" s="1"/>
  <c r="E19" i="2"/>
  <c r="I18" i="2"/>
  <c r="H18" i="2"/>
  <c r="G18" i="2"/>
  <c r="F18" i="2"/>
  <c r="J18" i="2" s="1"/>
  <c r="E18" i="2"/>
  <c r="I17" i="2"/>
  <c r="H17" i="2"/>
  <c r="G17" i="2"/>
  <c r="F17" i="2"/>
  <c r="K17" i="2" s="1"/>
  <c r="E17" i="2"/>
  <c r="I16" i="2"/>
  <c r="H16" i="2"/>
  <c r="G16" i="2"/>
  <c r="F16" i="2"/>
  <c r="J16" i="2" s="1"/>
  <c r="E16" i="2"/>
  <c r="I15" i="2"/>
  <c r="H15" i="2"/>
  <c r="G15" i="2"/>
  <c r="K15" i="2"/>
  <c r="E15" i="2"/>
  <c r="I14" i="2"/>
  <c r="H14" i="2"/>
  <c r="G14" i="2"/>
  <c r="K14" i="2"/>
  <c r="E14" i="2"/>
  <c r="I13" i="2"/>
  <c r="H13" i="2"/>
  <c r="G13" i="2"/>
  <c r="J13" i="2"/>
  <c r="E13" i="2"/>
  <c r="I12" i="2"/>
  <c r="H12" i="2"/>
  <c r="G12" i="2"/>
  <c r="E12" i="2"/>
  <c r="I11" i="2"/>
  <c r="H11" i="2"/>
  <c r="G11" i="2"/>
  <c r="E11" i="2"/>
  <c r="I10" i="2"/>
  <c r="H10" i="2"/>
  <c r="G10" i="2"/>
  <c r="E10" i="2"/>
  <c r="I9" i="2"/>
  <c r="H9" i="2"/>
  <c r="G9" i="2"/>
  <c r="E9" i="2"/>
  <c r="I8" i="2"/>
  <c r="H8" i="2"/>
  <c r="G8" i="2"/>
  <c r="K8" i="2"/>
  <c r="E8" i="2"/>
  <c r="I7" i="2"/>
  <c r="H7" i="2"/>
  <c r="G7" i="2"/>
  <c r="E7" i="2"/>
  <c r="I6" i="2"/>
  <c r="H6" i="2"/>
  <c r="G6" i="2"/>
  <c r="K6" i="2"/>
  <c r="E6" i="2"/>
  <c r="I5" i="2"/>
  <c r="H5" i="2"/>
  <c r="G5" i="2"/>
  <c r="E5" i="2"/>
  <c r="I4" i="2"/>
  <c r="H4" i="2"/>
  <c r="G4" i="2"/>
  <c r="K4" i="2"/>
  <c r="K42" i="2" l="1"/>
  <c r="J25" i="2"/>
  <c r="J23" i="2"/>
  <c r="C54" i="2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J17" i="2"/>
  <c r="K7" i="2"/>
  <c r="J6" i="2"/>
  <c r="K16" i="2"/>
  <c r="K22" i="2"/>
  <c r="J15" i="2"/>
  <c r="J36" i="2"/>
  <c r="K34" i="2"/>
  <c r="J14" i="2"/>
  <c r="J44" i="2"/>
  <c r="J8" i="2"/>
  <c r="J28" i="2"/>
  <c r="J47" i="2"/>
  <c r="J39" i="2"/>
  <c r="J41" i="2"/>
  <c r="K26" i="2"/>
  <c r="K10" i="2"/>
  <c r="J9" i="2"/>
  <c r="K18" i="2"/>
  <c r="J31" i="2"/>
  <c r="J33" i="2"/>
  <c r="J30" i="2"/>
  <c r="J38" i="2"/>
  <c r="J21" i="2"/>
  <c r="J27" i="2"/>
  <c r="J35" i="2"/>
  <c r="J43" i="2"/>
  <c r="J46" i="2"/>
  <c r="J4" i="2"/>
  <c r="K5" i="2"/>
  <c r="J12" i="2"/>
  <c r="K13" i="2"/>
  <c r="J20" i="2"/>
  <c r="J24" i="2"/>
  <c r="J32" i="2"/>
  <c r="J40" i="2"/>
  <c r="J11" i="2"/>
  <c r="J19" i="2"/>
  <c r="J29" i="2"/>
  <c r="J37" i="2"/>
  <c r="J45" i="2"/>
  <c r="G49" i="3"/>
  <c r="D48" i="3"/>
  <c r="D47" i="3"/>
  <c r="D46" i="3"/>
  <c r="D36" i="3"/>
  <c r="D22" i="3"/>
  <c r="E2" i="3"/>
  <c r="G48" i="3" l="1"/>
  <c r="H48" i="3" s="1"/>
  <c r="F48" i="3"/>
  <c r="C48" i="3"/>
  <c r="E48" i="3" s="1"/>
  <c r="K49" i="3"/>
  <c r="L49" i="3" s="1"/>
  <c r="H49" i="3"/>
  <c r="I49" i="3"/>
  <c r="J49" i="3" s="1"/>
  <c r="D49" i="3"/>
  <c r="F49" i="3" s="1"/>
  <c r="C49" i="3"/>
  <c r="E49" i="3" s="1"/>
  <c r="C47" i="3"/>
  <c r="E47" i="3" s="1"/>
  <c r="G47" i="3"/>
  <c r="K47" i="3" s="1"/>
  <c r="L47" i="3" s="1"/>
  <c r="F47" i="3"/>
  <c r="G46" i="3"/>
  <c r="F46" i="3"/>
  <c r="C46" i="3"/>
  <c r="E46" i="3" s="1"/>
  <c r="F36" i="3"/>
  <c r="C36" i="3"/>
  <c r="E36" i="3" s="1"/>
  <c r="G36" i="3"/>
  <c r="F22" i="3"/>
  <c r="C22" i="3"/>
  <c r="E22" i="3" s="1"/>
  <c r="G22" i="3"/>
  <c r="K48" i="3" l="1"/>
  <c r="L48" i="3" s="1"/>
  <c r="I48" i="3"/>
  <c r="J48" i="3" s="1"/>
  <c r="I47" i="3"/>
  <c r="J47" i="3" s="1"/>
  <c r="H47" i="3"/>
  <c r="H46" i="3"/>
  <c r="K46" i="3"/>
  <c r="L46" i="3" s="1"/>
  <c r="I46" i="3"/>
  <c r="J46" i="3" s="1"/>
  <c r="H36" i="3"/>
  <c r="K36" i="3"/>
  <c r="L36" i="3" s="1"/>
  <c r="I36" i="3"/>
  <c r="J36" i="3" s="1"/>
  <c r="H22" i="3"/>
  <c r="K22" i="3"/>
  <c r="L22" i="3" s="1"/>
  <c r="I22" i="3"/>
  <c r="J22" i="3" s="1"/>
  <c r="G41" i="3" l="1"/>
  <c r="H41" i="3" s="1"/>
  <c r="G42" i="3"/>
  <c r="H42" i="3" s="1"/>
  <c r="G43" i="3"/>
  <c r="H43" i="3" s="1"/>
  <c r="G44" i="3"/>
  <c r="H44" i="3" s="1"/>
  <c r="G45" i="3"/>
  <c r="H45" i="3" s="1"/>
  <c r="G32" i="3"/>
  <c r="H32" i="3" s="1"/>
  <c r="G33" i="3"/>
  <c r="H33" i="3" s="1"/>
  <c r="G34" i="3"/>
  <c r="H34" i="3" s="1"/>
  <c r="G35" i="3"/>
  <c r="H35" i="3" s="1"/>
  <c r="G31" i="3"/>
  <c r="G23" i="3"/>
  <c r="H23" i="3" s="1"/>
  <c r="G24" i="3"/>
  <c r="H24" i="3" s="1"/>
  <c r="G25" i="3"/>
  <c r="G26" i="3"/>
  <c r="H26" i="3" s="1"/>
  <c r="G16" i="3"/>
  <c r="H16" i="3" s="1"/>
  <c r="G17" i="3"/>
  <c r="H17" i="3" s="1"/>
  <c r="G15" i="3"/>
  <c r="G9" i="3"/>
  <c r="H9" i="3" s="1"/>
  <c r="G10" i="3"/>
  <c r="C45" i="3" l="1"/>
  <c r="E45" i="3" s="1"/>
  <c r="D34" i="3"/>
  <c r="F34" i="3" s="1"/>
  <c r="D32" i="3"/>
  <c r="F32" i="3" s="1"/>
  <c r="C31" i="3"/>
  <c r="E31" i="3" s="1"/>
  <c r="C15" i="3"/>
  <c r="E15" i="3" s="1"/>
  <c r="C9" i="3"/>
  <c r="E9" i="3" s="1"/>
  <c r="C43" i="3"/>
  <c r="E43" i="3" s="1"/>
  <c r="C32" i="3"/>
  <c r="E32" i="3" s="1"/>
  <c r="D25" i="3"/>
  <c r="F25" i="3" s="1"/>
  <c r="D42" i="3"/>
  <c r="F42" i="3" s="1"/>
  <c r="C35" i="3"/>
  <c r="E35" i="3" s="1"/>
  <c r="C25" i="3"/>
  <c r="E25" i="3" s="1"/>
  <c r="D15" i="3"/>
  <c r="F15" i="3" s="1"/>
  <c r="D26" i="3"/>
  <c r="F26" i="3" s="1"/>
  <c r="C16" i="3"/>
  <c r="E16" i="3" s="1"/>
  <c r="D16" i="3"/>
  <c r="F16" i="3" s="1"/>
  <c r="C41" i="3"/>
  <c r="E41" i="3" s="1"/>
  <c r="D10" i="3"/>
  <c r="F10" i="3" s="1"/>
  <c r="C26" i="3"/>
  <c r="E26" i="3" s="1"/>
  <c r="C10" i="3"/>
  <c r="E10" i="3" s="1"/>
  <c r="D45" i="3"/>
  <c r="F45" i="3" s="1"/>
  <c r="D43" i="3"/>
  <c r="F43" i="3" s="1"/>
  <c r="D41" i="3"/>
  <c r="F41" i="3" s="1"/>
  <c r="D35" i="3"/>
  <c r="F35" i="3" s="1"/>
  <c r="C34" i="3"/>
  <c r="E34" i="3" s="1"/>
  <c r="D31" i="3"/>
  <c r="F31" i="3" s="1"/>
  <c r="C23" i="3"/>
  <c r="E23" i="3" s="1"/>
  <c r="D9" i="3"/>
  <c r="F9" i="3" s="1"/>
  <c r="C24" i="3"/>
  <c r="E24" i="3" s="1"/>
  <c r="D33" i="3"/>
  <c r="F33" i="3" s="1"/>
  <c r="D44" i="3"/>
  <c r="F44" i="3" s="1"/>
  <c r="C42" i="3"/>
  <c r="E42" i="3" s="1"/>
  <c r="D23" i="3"/>
  <c r="F23" i="3" s="1"/>
  <c r="C33" i="3"/>
  <c r="E33" i="3" s="1"/>
  <c r="C44" i="3"/>
  <c r="E44" i="3" s="1"/>
  <c r="D24" i="3"/>
  <c r="F24" i="3" s="1"/>
  <c r="C17" i="3"/>
  <c r="E17" i="3" s="1"/>
  <c r="H25" i="3"/>
  <c r="H31" i="3"/>
  <c r="H10" i="3"/>
  <c r="H15" i="3"/>
  <c r="D17" i="3"/>
  <c r="F17" i="3" s="1"/>
  <c r="I10" i="3"/>
  <c r="J10" i="3" s="1"/>
  <c r="K10" i="3"/>
  <c r="L10" i="3" s="1"/>
  <c r="I9" i="3"/>
  <c r="J9" i="3" s="1"/>
  <c r="K9" i="3"/>
  <c r="L9" i="3" s="1"/>
  <c r="I16" i="3"/>
  <c r="J16" i="3" s="1"/>
  <c r="K16" i="3"/>
  <c r="L16" i="3" s="1"/>
  <c r="I26" i="3"/>
  <c r="J26" i="3" s="1"/>
  <c r="K26" i="3"/>
  <c r="L26" i="3" s="1"/>
  <c r="I24" i="3"/>
  <c r="J24" i="3" s="1"/>
  <c r="K24" i="3"/>
  <c r="L24" i="3" s="1"/>
  <c r="I23" i="3"/>
  <c r="J23" i="3" s="1"/>
  <c r="K23" i="3"/>
  <c r="L23" i="3" s="1"/>
  <c r="I35" i="3"/>
  <c r="J35" i="3" s="1"/>
  <c r="K35" i="3"/>
  <c r="L35" i="3" s="1"/>
  <c r="I33" i="3"/>
  <c r="J33" i="3" s="1"/>
  <c r="K33" i="3"/>
  <c r="L33" i="3" s="1"/>
  <c r="I44" i="3"/>
  <c r="J44" i="3" s="1"/>
  <c r="K44" i="3"/>
  <c r="L44" i="3" s="1"/>
  <c r="I42" i="3"/>
  <c r="J42" i="3" s="1"/>
  <c r="K42" i="3"/>
  <c r="L42" i="3" s="1"/>
  <c r="I15" i="3"/>
  <c r="J15" i="3" s="1"/>
  <c r="K15" i="3"/>
  <c r="L15" i="3" s="1"/>
  <c r="I17" i="3"/>
  <c r="J17" i="3" s="1"/>
  <c r="K17" i="3"/>
  <c r="L17" i="3" s="1"/>
  <c r="I25" i="3"/>
  <c r="J25" i="3" s="1"/>
  <c r="K25" i="3"/>
  <c r="L25" i="3" s="1"/>
  <c r="I31" i="3"/>
  <c r="J31" i="3" s="1"/>
  <c r="K31" i="3"/>
  <c r="L31" i="3" s="1"/>
  <c r="I34" i="3"/>
  <c r="J34" i="3" s="1"/>
  <c r="K34" i="3"/>
  <c r="L34" i="3" s="1"/>
  <c r="I32" i="3"/>
  <c r="J32" i="3" s="1"/>
  <c r="K32" i="3"/>
  <c r="L32" i="3" s="1"/>
  <c r="K45" i="3"/>
  <c r="L45" i="3" s="1"/>
  <c r="I45" i="3"/>
  <c r="J45" i="3" s="1"/>
  <c r="K43" i="3"/>
  <c r="L43" i="3" s="1"/>
  <c r="I43" i="3"/>
  <c r="J43" i="3" s="1"/>
  <c r="K41" i="3"/>
  <c r="L41" i="3" s="1"/>
  <c r="I41" i="3"/>
  <c r="J41" i="3" s="1"/>
</calcChain>
</file>

<file path=xl/sharedStrings.xml><?xml version="1.0" encoding="utf-8"?>
<sst xmlns="http://schemas.openxmlformats.org/spreadsheetml/2006/main" count="187" uniqueCount="78">
  <si>
    <t>SCP</t>
  </si>
  <si>
    <t>Salary</t>
  </si>
  <si>
    <t>Monthly</t>
  </si>
  <si>
    <t>Hourly 37</t>
  </si>
  <si>
    <t>Hourly 39</t>
  </si>
  <si>
    <t>-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</si>
  <si>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</si>
  <si>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</si>
  <si>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</si>
  <si>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</si>
  <si>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</si>
  <si>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</si>
  <si>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</si>
  <si>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</si>
  <si>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</si>
  <si>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</si>
  <si>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</si>
  <si>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</si>
  <si>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Hourly 32.5</t>
  </si>
  <si>
    <t>Grade</t>
  </si>
  <si>
    <t>These hourly rates should be used where payment for the particular job entirely depends on the submission of timesheets</t>
  </si>
  <si>
    <t>The rate reflects the requirement to pay the employee an element of holiday pay.</t>
  </si>
  <si>
    <t>Less than 5 years Service</t>
  </si>
  <si>
    <t>5 years + Service</t>
  </si>
  <si>
    <t>plus 11.5</t>
  </si>
  <si>
    <t>plus 14.5</t>
  </si>
  <si>
    <t>Basic Rate</t>
  </si>
  <si>
    <t>11.5% A/L</t>
  </si>
  <si>
    <t>Pay Rate</t>
  </si>
  <si>
    <t>14.5% A/L</t>
  </si>
  <si>
    <t>Timesheet only employees (Grade B)</t>
  </si>
  <si>
    <t xml:space="preserve">plus 14.5 </t>
  </si>
  <si>
    <t>Timesheet only employees (Grade D)</t>
  </si>
  <si>
    <t>plus 12.2</t>
  </si>
  <si>
    <t>plus 14.8</t>
  </si>
  <si>
    <t>12.2% AL</t>
  </si>
  <si>
    <t>14.8% AL</t>
  </si>
  <si>
    <t>12.2% A/L</t>
  </si>
  <si>
    <t>14.8% A/L</t>
  </si>
  <si>
    <t xml:space="preserve">Timesheet only employees (Grade F) </t>
  </si>
  <si>
    <t>Casual Rate inc Holiday</t>
  </si>
  <si>
    <t>less than 5 years service 12.7%</t>
  </si>
  <si>
    <t>less than 5 years service 13.2%</t>
  </si>
  <si>
    <t>Grade H-K</t>
  </si>
  <si>
    <t>less than 5 years service</t>
  </si>
  <si>
    <t>12.7%</t>
  </si>
  <si>
    <t>Grade L-O</t>
  </si>
  <si>
    <t>13.2%</t>
  </si>
  <si>
    <t xml:space="preserve">more than 5 years service </t>
  </si>
  <si>
    <t>15.3%</t>
  </si>
  <si>
    <t>Corporate Staff only</t>
  </si>
  <si>
    <t>Overtime Rate + 8.33%</t>
  </si>
  <si>
    <t>CEX</t>
  </si>
  <si>
    <t>CORPD</t>
  </si>
  <si>
    <t xml:space="preserve">Timesheet only employees (Grade C)  </t>
  </si>
  <si>
    <t xml:space="preserve">Timesheet only employees (Grade E)  </t>
  </si>
  <si>
    <t>A/L</t>
  </si>
  <si>
    <t>A/L = annual leave</t>
  </si>
  <si>
    <t xml:space="preserve">Overtime Rate inc Holiday </t>
  </si>
  <si>
    <t>Notes</t>
  </si>
  <si>
    <t>NJC</t>
  </si>
  <si>
    <t>not used</t>
  </si>
  <si>
    <t>New SL</t>
  </si>
  <si>
    <t xml:space="preserve">HOS Will be deleted </t>
  </si>
  <si>
    <t>Service Director</t>
  </si>
  <si>
    <t>CORPD will be deleted</t>
  </si>
  <si>
    <t>ED PLACE</t>
  </si>
  <si>
    <t>changed from current values starting at 132473</t>
  </si>
  <si>
    <t>N- Service Lead</t>
  </si>
  <si>
    <t>O- Service Directors</t>
  </si>
  <si>
    <t>HOS- phasing out</t>
  </si>
  <si>
    <t>P-ED Place</t>
  </si>
  <si>
    <t>Q- ED People/Resources</t>
  </si>
  <si>
    <t>NJC rates</t>
  </si>
  <si>
    <t>WBC</t>
  </si>
  <si>
    <r>
      <t xml:space="preserve">These rates should </t>
    </r>
    <r>
      <rPr>
        <b/>
        <u val="double"/>
        <sz val="10"/>
        <rFont val="Arial"/>
        <family val="2"/>
      </rPr>
      <t>not</t>
    </r>
    <r>
      <rPr>
        <b/>
        <sz val="10"/>
        <rFont val="Arial"/>
        <family val="2"/>
      </rPr>
      <t xml:space="preserve"> be used to pay an employee working additional hours in their normal salaried job.</t>
    </r>
  </si>
  <si>
    <t>1.4.23</t>
  </si>
  <si>
    <t xml:space="preserve">WBC PAYSCALES 1.4.23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</si>
</sst>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0.0000"/>
    <numFmt numFmtId="165" formatCode="0.0"/>
    <numFmt numFmtId="166" formatCode="0.0%"/>
    <numFmt numFmtId="167" formatCode="[$-F800]dddd\,\ mmmm\ dd\,\ yyyy"/>
    <numFmt numFmtId="168" formatCode="_-&quot;£&quot;* #,##0_-;\-&quot;£&quot;* #,##0_-;_-&quot;£&quot;* &quot;-&quot;??_-;_-@_-"/>
  </numFmts>
  <fonts count="15" x14ac:knownFonts="1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1"/>
      <color theme="1"/>
      <name val="Arial"/>
      <family val="2"/>
    </font>
    <font>
      <sz val="10"/>
      <name val="Arial"/>
    </font>
    <font>
      <b/>
      <sz val="11"/>
      <name val="Arial"/>
      <family val="2"/>
    </font>
    <font>
      <b/>
      <u val="double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73">
    <xf numFmtId="0" fontId="0" fillId="0" borderId="0" xfId="0"/>
    <xf numFmtId="164" fontId="2" fillId="0" borderId="0" xfId="0" applyNumberFormat="1" applyFont="1"/>
    <xf numFmtId="0" fontId="4" fillId="2" borderId="0" xfId="0" applyFont="1" applyFill="1"/>
    <xf numFmtId="2" fontId="0" fillId="0" borderId="0" xfId="0" applyNumberFormat="1"/>
    <xf numFmtId="0" fontId="2" fillId="0" borderId="0" xfId="0" quotePrefix="1" applyFont="1" applyAlignment="1">
      <alignment horizontal="center"/>
    </xf>
    <xf numFmtId="0" fontId="4" fillId="0" borderId="0" xfId="0" applyFont="1"/>
    <xf numFmtId="165" fontId="0" fillId="0" borderId="0" xfId="0" applyNumberFormat="1"/>
    <xf numFmtId="1" fontId="0" fillId="0" borderId="0" xfId="0" applyNumberFormat="1"/>
    <xf numFmtId="17" fontId="0" fillId="0" borderId="0" xfId="0" applyNumberFormat="1"/>
    <xf numFmtId="10" fontId="0" fillId="0" borderId="0" xfId="0" applyNumberFormat="1"/>
    <xf numFmtId="0" fontId="7" fillId="0" borderId="0" xfId="0" applyFont="1"/>
    <xf numFmtId="164" fontId="0" fillId="0" borderId="0" xfId="0" applyNumberFormat="1"/>
    <xf numFmtId="164" fontId="4" fillId="0" borderId="0" xfId="0" applyNumberFormat="1" applyFont="1"/>
    <xf numFmtId="164" fontId="0" fillId="0" borderId="0" xfId="0" quotePrefix="1" applyNumberFormat="1"/>
    <xf numFmtId="0" fontId="11" fillId="0" borderId="0" xfId="0" applyFont="1" applyAlignment="1">
      <alignment horizontal="center" vertical="center"/>
    </xf>
    <xf numFmtId="6" fontId="11" fillId="0" borderId="0" xfId="0" applyNumberFormat="1" applyFont="1" applyAlignment="1">
      <alignment horizontal="center" vertical="center"/>
    </xf>
    <xf numFmtId="8" fontId="11" fillId="0" borderId="0" xfId="0" applyNumberFormat="1" applyFont="1" applyAlignment="1">
      <alignment horizontal="center" vertical="center"/>
    </xf>
    <xf numFmtId="1" fontId="8" fillId="3" borderId="0" xfId="0" applyNumberFormat="1" applyFont="1" applyFill="1"/>
    <xf numFmtId="1" fontId="8" fillId="4" borderId="0" xfId="0" applyNumberFormat="1" applyFont="1" applyFill="1"/>
    <xf numFmtId="2" fontId="7" fillId="0" borderId="0" xfId="0" applyNumberFormat="1" applyFont="1"/>
    <xf numFmtId="0" fontId="9" fillId="0" borderId="0" xfId="0" applyFont="1"/>
    <xf numFmtId="164" fontId="9" fillId="0" borderId="0" xfId="0" applyNumberFormat="1" applyFont="1"/>
    <xf numFmtId="168" fontId="5" fillId="0" borderId="0" xfId="1" applyNumberFormat="1" applyFont="1" applyFill="1"/>
    <xf numFmtId="44" fontId="0" fillId="0" borderId="0" xfId="1" applyFont="1"/>
    <xf numFmtId="168" fontId="3" fillId="0" borderId="0" xfId="1" applyNumberFormat="1" applyFont="1" applyFill="1" applyAlignment="1">
      <alignment horizontal="center"/>
    </xf>
    <xf numFmtId="44" fontId="2" fillId="0" borderId="0" xfId="1" quotePrefix="1" applyFont="1" applyFill="1" applyBorder="1" applyAlignment="1">
      <alignment horizontal="center"/>
    </xf>
    <xf numFmtId="44" fontId="2" fillId="0" borderId="0" xfId="1" applyFont="1" applyBorder="1"/>
    <xf numFmtId="168" fontId="11" fillId="0" borderId="0" xfId="1" applyNumberFormat="1" applyFont="1" applyFill="1" applyBorder="1" applyAlignment="1">
      <alignment vertical="center"/>
    </xf>
    <xf numFmtId="44" fontId="2" fillId="0" borderId="0" xfId="1" applyFont="1" applyFill="1" applyBorder="1"/>
    <xf numFmtId="0" fontId="0" fillId="6" borderId="0" xfId="0" applyFill="1"/>
    <xf numFmtId="1" fontId="0" fillId="6" borderId="0" xfId="0" applyNumberFormat="1" applyFill="1"/>
    <xf numFmtId="0" fontId="4" fillId="6" borderId="0" xfId="0" applyFont="1" applyFill="1"/>
    <xf numFmtId="2" fontId="0" fillId="6" borderId="0" xfId="0" applyNumberFormat="1" applyFill="1"/>
    <xf numFmtId="165" fontId="0" fillId="6" borderId="0" xfId="0" applyNumberFormat="1" applyFill="1"/>
    <xf numFmtId="168" fontId="11" fillId="6" borderId="0" xfId="1" applyNumberFormat="1" applyFont="1" applyFill="1" applyBorder="1" applyAlignment="1">
      <alignment vertical="center"/>
    </xf>
    <xf numFmtId="0" fontId="4" fillId="5" borderId="0" xfId="0" applyFont="1" applyFill="1"/>
    <xf numFmtId="0" fontId="0" fillId="5" borderId="0" xfId="0" applyFill="1"/>
    <xf numFmtId="2" fontId="0" fillId="5" borderId="0" xfId="0" applyNumberFormat="1" applyFill="1"/>
    <xf numFmtId="165" fontId="0" fillId="5" borderId="0" xfId="0" applyNumberFormat="1" applyFill="1"/>
    <xf numFmtId="1" fontId="0" fillId="5" borderId="0" xfId="0" applyNumberFormat="1" applyFill="1"/>
    <xf numFmtId="168" fontId="0" fillId="0" borderId="0" xfId="1" applyNumberFormat="1" applyFont="1" applyFill="1"/>
    <xf numFmtId="0" fontId="13" fillId="0" borderId="0" xfId="0" applyFont="1" applyAlignment="1">
      <alignment horizontal="center" vertical="center"/>
    </xf>
    <xf numFmtId="1" fontId="11" fillId="0" borderId="0" xfId="0" applyNumberFormat="1" applyFont="1" applyAlignment="1">
      <alignment vertical="center"/>
    </xf>
    <xf numFmtId="2" fontId="2" fillId="0" borderId="0" xfId="0" applyNumberFormat="1" applyFont="1"/>
    <xf numFmtId="168" fontId="11" fillId="7" borderId="0" xfId="1" applyNumberFormat="1" applyFont="1" applyFill="1" applyBorder="1" applyAlignment="1">
      <alignment vertical="center"/>
    </xf>
    <xf numFmtId="44" fontId="2" fillId="7" borderId="0" xfId="1" applyFont="1" applyFill="1" applyBorder="1"/>
    <xf numFmtId="0" fontId="0" fillId="8" borderId="1" xfId="0" applyFill="1" applyBorder="1"/>
    <xf numFmtId="1" fontId="0" fillId="8" borderId="0" xfId="0" applyNumberFormat="1" applyFill="1"/>
    <xf numFmtId="0" fontId="0" fillId="8" borderId="0" xfId="0" applyFill="1"/>
    <xf numFmtId="164" fontId="0" fillId="8" borderId="0" xfId="0" applyNumberFormat="1" applyFill="1"/>
    <xf numFmtId="164" fontId="0" fillId="8" borderId="2" xfId="0" applyNumberFormat="1" applyFill="1" applyBorder="1"/>
    <xf numFmtId="0" fontId="0" fillId="8" borderId="16" xfId="0" applyFill="1" applyBorder="1"/>
    <xf numFmtId="1" fontId="0" fillId="8" borderId="3" xfId="0" applyNumberFormat="1" applyFill="1" applyBorder="1"/>
    <xf numFmtId="10" fontId="8" fillId="8" borderId="3" xfId="0" applyNumberFormat="1" applyFont="1" applyFill="1" applyBorder="1"/>
    <xf numFmtId="0" fontId="8" fillId="8" borderId="3" xfId="0" applyFont="1" applyFill="1" applyBorder="1"/>
    <xf numFmtId="164" fontId="0" fillId="8" borderId="3" xfId="0" applyNumberFormat="1" applyFill="1" applyBorder="1"/>
    <xf numFmtId="164" fontId="0" fillId="8" borderId="17" xfId="0" applyNumberFormat="1" applyFill="1" applyBorder="1"/>
    <xf numFmtId="0" fontId="0" fillId="8" borderId="18" xfId="0" applyFill="1" applyBorder="1"/>
    <xf numFmtId="1" fontId="8" fillId="8" borderId="19" xfId="0" applyNumberFormat="1" applyFont="1" applyFill="1" applyBorder="1"/>
    <xf numFmtId="164" fontId="0" fillId="8" borderId="19" xfId="0" applyNumberFormat="1" applyFill="1" applyBorder="1"/>
    <xf numFmtId="2" fontId="7" fillId="8" borderId="19" xfId="0" applyNumberFormat="1" applyFont="1" applyFill="1" applyBorder="1"/>
    <xf numFmtId="2" fontId="7" fillId="8" borderId="20" xfId="0" applyNumberFormat="1" applyFont="1" applyFill="1" applyBorder="1"/>
    <xf numFmtId="164" fontId="9" fillId="8" borderId="14" xfId="0" applyNumberFormat="1" applyFont="1" applyFill="1" applyBorder="1"/>
    <xf numFmtId="164" fontId="0" fillId="8" borderId="4" xfId="0" applyNumberFormat="1" applyFill="1" applyBorder="1"/>
    <xf numFmtId="164" fontId="0" fillId="8" borderId="21" xfId="0" applyNumberFormat="1" applyFill="1" applyBorder="1"/>
    <xf numFmtId="1" fontId="8" fillId="8" borderId="3" xfId="0" applyNumberFormat="1" applyFont="1" applyFill="1" applyBorder="1"/>
    <xf numFmtId="2" fontId="7" fillId="8" borderId="3" xfId="0" applyNumberFormat="1" applyFont="1" applyFill="1" applyBorder="1"/>
    <xf numFmtId="2" fontId="1" fillId="8" borderId="17" xfId="0" applyNumberFormat="1" applyFont="1" applyFill="1" applyBorder="1"/>
    <xf numFmtId="2" fontId="1" fillId="8" borderId="20" xfId="0" applyNumberFormat="1" applyFont="1" applyFill="1" applyBorder="1"/>
    <xf numFmtId="2" fontId="8" fillId="8" borderId="3" xfId="0" applyNumberFormat="1" applyFont="1" applyFill="1" applyBorder="1"/>
    <xf numFmtId="2" fontId="8" fillId="8" borderId="19" xfId="0" applyNumberFormat="1" applyFont="1" applyFill="1" applyBorder="1"/>
    <xf numFmtId="1" fontId="0" fillId="8" borderId="16" xfId="0" applyNumberFormat="1" applyFill="1" applyBorder="1"/>
    <xf numFmtId="1" fontId="0" fillId="8" borderId="18" xfId="0" applyNumberFormat="1" applyFill="1" applyBorder="1"/>
    <xf numFmtId="2" fontId="7" fillId="8" borderId="17" xfId="0" applyNumberFormat="1" applyFont="1" applyFill="1" applyBorder="1"/>
    <xf numFmtId="1" fontId="0" fillId="8" borderId="22" xfId="0" applyNumberFormat="1" applyFill="1" applyBorder="1"/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1" fontId="0" fillId="8" borderId="19" xfId="0" applyNumberFormat="1" applyFill="1" applyBorder="1"/>
    <xf numFmtId="166" fontId="8" fillId="8" borderId="3" xfId="0" applyNumberFormat="1" applyFont="1" applyFill="1" applyBorder="1"/>
    <xf numFmtId="0" fontId="13" fillId="7" borderId="5" xfId="0" applyFont="1" applyFill="1" applyBorder="1" applyAlignment="1">
      <alignment horizontal="center" vertical="center"/>
    </xf>
    <xf numFmtId="168" fontId="11" fillId="7" borderId="5" xfId="1" applyNumberFormat="1" applyFont="1" applyFill="1" applyBorder="1" applyAlignment="1">
      <alignment vertical="center"/>
    </xf>
    <xf numFmtId="44" fontId="2" fillId="7" borderId="5" xfId="1" applyFont="1" applyFill="1" applyBorder="1"/>
    <xf numFmtId="164" fontId="2" fillId="7" borderId="8" xfId="0" applyNumberFormat="1" applyFont="1" applyFill="1" applyBorder="1"/>
    <xf numFmtId="164" fontId="2" fillId="7" borderId="2" xfId="0" applyNumberFormat="1" applyFont="1" applyFill="1" applyBorder="1"/>
    <xf numFmtId="0" fontId="13" fillId="7" borderId="6" xfId="0" applyFont="1" applyFill="1" applyBorder="1" applyAlignment="1">
      <alignment horizontal="center" vertical="center"/>
    </xf>
    <xf numFmtId="168" fontId="11" fillId="7" borderId="6" xfId="1" applyNumberFormat="1" applyFont="1" applyFill="1" applyBorder="1" applyAlignment="1">
      <alignment vertical="center"/>
    </xf>
    <xf numFmtId="44" fontId="2" fillId="7" borderId="6" xfId="1" applyFont="1" applyFill="1" applyBorder="1"/>
    <xf numFmtId="164" fontId="2" fillId="7" borderId="10" xfId="0" applyNumberFormat="1" applyFont="1" applyFill="1" applyBorder="1"/>
    <xf numFmtId="0" fontId="11" fillId="7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4" fontId="3" fillId="0" borderId="0" xfId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6" fontId="11" fillId="7" borderId="7" xfId="0" applyNumberFormat="1" applyFont="1" applyFill="1" applyBorder="1" applyAlignment="1">
      <alignment horizontal="center" vertical="center"/>
    </xf>
    <xf numFmtId="6" fontId="11" fillId="7" borderId="1" xfId="0" applyNumberFormat="1" applyFont="1" applyFill="1" applyBorder="1" applyAlignment="1">
      <alignment horizontal="center" vertical="center"/>
    </xf>
    <xf numFmtId="6" fontId="11" fillId="7" borderId="9" xfId="0" applyNumberFormat="1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10" borderId="15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11" fillId="10" borderId="14" xfId="0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center" vertical="center"/>
    </xf>
    <xf numFmtId="168" fontId="11" fillId="7" borderId="24" xfId="1" applyNumberFormat="1" applyFont="1" applyFill="1" applyBorder="1" applyAlignment="1">
      <alignment vertical="center"/>
    </xf>
    <xf numFmtId="44" fontId="2" fillId="7" borderId="24" xfId="1" applyFont="1" applyFill="1" applyBorder="1"/>
    <xf numFmtId="164" fontId="2" fillId="7" borderId="25" xfId="0" applyNumberFormat="1" applyFont="1" applyFill="1" applyBorder="1"/>
    <xf numFmtId="168" fontId="13" fillId="7" borderId="0" xfId="1" applyNumberFormat="1" applyFont="1" applyFill="1" applyBorder="1" applyAlignment="1">
      <alignment vertical="center"/>
    </xf>
    <xf numFmtId="15" fontId="11" fillId="0" borderId="0" xfId="0" applyNumberFormat="1" applyFont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/>
    </xf>
    <xf numFmtId="0" fontId="11" fillId="10" borderId="14" xfId="0" applyFont="1" applyFill="1" applyBorder="1" applyAlignment="1">
      <alignment horizontal="center" vertical="center"/>
    </xf>
    <xf numFmtId="0" fontId="11" fillId="10" borderId="15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8" fontId="11" fillId="10" borderId="14" xfId="0" applyNumberFormat="1" applyFont="1" applyFill="1" applyBorder="1" applyAlignment="1">
      <alignment horizontal="center" vertical="center"/>
    </xf>
    <xf numFmtId="8" fontId="11" fillId="10" borderId="15" xfId="0" applyNumberFormat="1" applyFont="1" applyFill="1" applyBorder="1" applyAlignment="1">
      <alignment horizontal="center" vertical="center"/>
    </xf>
    <xf numFmtId="8" fontId="11" fillId="10" borderId="4" xfId="0" applyNumberFormat="1" applyFont="1" applyFill="1" applyBorder="1" applyAlignment="1">
      <alignment horizontal="center" vertical="center"/>
    </xf>
    <xf numFmtId="6" fontId="11" fillId="10" borderId="14" xfId="0" applyNumberFormat="1" applyFont="1" applyFill="1" applyBorder="1" applyAlignment="1">
      <alignment horizontal="center" vertical="center"/>
    </xf>
    <xf numFmtId="6" fontId="11" fillId="10" borderId="15" xfId="0" applyNumberFormat="1" applyFont="1" applyFill="1" applyBorder="1" applyAlignment="1">
      <alignment horizontal="center" vertical="center"/>
    </xf>
    <xf numFmtId="6" fontId="11" fillId="10" borderId="4" xfId="0" applyNumberFormat="1" applyFont="1" applyFill="1" applyBorder="1" applyAlignment="1">
      <alignment horizontal="center" vertical="center"/>
    </xf>
    <xf numFmtId="6" fontId="11" fillId="6" borderId="14" xfId="0" applyNumberFormat="1" applyFont="1" applyFill="1" applyBorder="1" applyAlignment="1">
      <alignment horizontal="center" vertical="center"/>
    </xf>
    <xf numFmtId="6" fontId="11" fillId="6" borderId="15" xfId="0" applyNumberFormat="1" applyFont="1" applyFill="1" applyBorder="1" applyAlignment="1">
      <alignment horizontal="center" vertical="center"/>
    </xf>
    <xf numFmtId="6" fontId="11" fillId="6" borderId="4" xfId="0" applyNumberFormat="1" applyFont="1" applyFill="1" applyBorder="1" applyAlignment="1">
      <alignment horizontal="center" vertical="center"/>
    </xf>
    <xf numFmtId="164" fontId="0" fillId="8" borderId="11" xfId="0" applyNumberFormat="1" applyFill="1" applyBorder="1" applyAlignment="1">
      <alignment horizontal="center"/>
    </xf>
    <xf numFmtId="164" fontId="0" fillId="8" borderId="13" xfId="0" applyNumberFormat="1" applyFill="1" applyBorder="1" applyAlignment="1">
      <alignment horizontal="center"/>
    </xf>
    <xf numFmtId="0" fontId="0" fillId="8" borderId="11" xfId="0" applyFill="1" applyBorder="1" applyAlignment="1">
      <alignment horizontal="left"/>
    </xf>
    <xf numFmtId="0" fontId="0" fillId="8" borderId="12" xfId="0" applyFill="1" applyBorder="1" applyAlignment="1">
      <alignment horizontal="left"/>
    </xf>
    <xf numFmtId="0" fontId="0" fillId="8" borderId="13" xfId="0" applyFill="1" applyBorder="1" applyAlignment="1">
      <alignment horizontal="left"/>
    </xf>
    <xf numFmtId="0" fontId="7" fillId="8" borderId="7" xfId="0" applyFont="1" applyFill="1" applyBorder="1" applyAlignment="1">
      <alignment horizontal="center" wrapText="1"/>
    </xf>
    <xf numFmtId="0" fontId="7" fillId="8" borderId="5" xfId="0" applyFont="1" applyFill="1" applyBorder="1" applyAlignment="1">
      <alignment horizontal="center" wrapText="1"/>
    </xf>
    <xf numFmtId="0" fontId="7" fillId="8" borderId="8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0" fontId="7" fillId="8" borderId="0" xfId="0" applyFont="1" applyFill="1" applyAlignment="1">
      <alignment horizontal="center" wrapText="1"/>
    </xf>
    <xf numFmtId="0" fontId="7" fillId="8" borderId="2" xfId="0" applyFont="1" applyFill="1" applyBorder="1" applyAlignment="1">
      <alignment horizontal="center" wrapText="1"/>
    </xf>
    <xf numFmtId="0" fontId="7" fillId="8" borderId="9" xfId="0" applyFont="1" applyFill="1" applyBorder="1" applyAlignment="1">
      <alignment horizontal="center" wrapText="1"/>
    </xf>
    <xf numFmtId="0" fontId="7" fillId="8" borderId="6" xfId="0" applyFont="1" applyFill="1" applyBorder="1" applyAlignment="1">
      <alignment horizontal="center" wrapText="1"/>
    </xf>
    <xf numFmtId="0" fontId="7" fillId="8" borderId="10" xfId="0" applyFont="1" applyFill="1" applyBorder="1" applyAlignment="1">
      <alignment horizontal="center" wrapText="1"/>
    </xf>
    <xf numFmtId="0" fontId="9" fillId="8" borderId="11" xfId="0" applyFont="1" applyFill="1" applyBorder="1" applyAlignment="1">
      <alignment horizontal="left"/>
    </xf>
    <xf numFmtId="167" fontId="1" fillId="9" borderId="11" xfId="0" quotePrefix="1" applyNumberFormat="1" applyFont="1" applyFill="1" applyBorder="1" applyAlignment="1">
      <alignment horizontal="center" wrapText="1"/>
    </xf>
    <xf numFmtId="167" fontId="1" fillId="9" borderId="12" xfId="0" quotePrefix="1" applyNumberFormat="1" applyFont="1" applyFill="1" applyBorder="1" applyAlignment="1">
      <alignment horizontal="center" wrapText="1"/>
    </xf>
    <xf numFmtId="167" fontId="1" fillId="9" borderId="13" xfId="0" quotePrefix="1" applyNumberFormat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  <color rgb="FFFF99FF"/>
      <color rgb="FFFF9966"/>
      <color rgb="FFFF9933"/>
      <color rgb="FFFF9900"/>
      <color rgb="FFFFCC00"/>
      <color rgb="FFCC9900"/>
      <color rgb="FF6600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4"/>
  <sheetViews>
    <sheetView tabSelected="1" view="pageBreakPreview" zoomScale="80" zoomScaleNormal="100" zoomScaleSheetLayoutView="80" workbookViewId="0">
      <selection activeCell="D4" sqref="D4"/>
    </sheetView>
  </sheetViews>
  <sheetFormatPr defaultRowHeight="17.399999999999999" x14ac:dyDescent="0.3"/>
  <cols>
    <col min="1" max="2" width="18.88671875" style="122" customWidth="1"/>
    <col min="4" max="4" width="22.33203125" style="40" customWidth="1"/>
    <col min="5" max="5" width="18.6640625" style="23" bestFit="1" customWidth="1"/>
    <col min="6" max="6" width="16.44140625" customWidth="1"/>
    <col min="7" max="9" width="13.6640625" hidden="1" customWidth="1"/>
    <col min="10" max="10" width="33.5546875" hidden="1" customWidth="1"/>
    <col min="11" max="11" width="24.33203125" style="12" hidden="1" customWidth="1"/>
    <col min="12" max="23" width="0" hidden="1" customWidth="1"/>
    <col min="24" max="24" width="22.6640625" hidden="1" customWidth="1"/>
    <col min="25" max="25" width="16.6640625" customWidth="1"/>
  </cols>
  <sheetData>
    <row r="1" spans="1:24" x14ac:dyDescent="0.3">
      <c r="D1" s="22" t="s">
        <v>77</v>
      </c>
    </row>
    <row r="2" spans="1:24" ht="36.75" customHeight="1" x14ac:dyDescent="0.3">
      <c r="A2" s="123" t="s">
        <v>19</v>
      </c>
      <c r="B2" s="124"/>
      <c r="C2" s="92" t="s">
        <v>0</v>
      </c>
      <c r="D2" s="24" t="s">
        <v>76</v>
      </c>
      <c r="E2" s="93" t="s">
        <v>2</v>
      </c>
      <c r="F2" s="92" t="s">
        <v>3</v>
      </c>
      <c r="G2" s="92" t="s">
        <v>4</v>
      </c>
      <c r="H2" s="92" t="s">
        <v>4</v>
      </c>
      <c r="I2" s="92" t="s">
        <v>18</v>
      </c>
      <c r="J2" s="94" t="s">
        <v>40</v>
      </c>
      <c r="K2" s="95" t="s">
        <v>58</v>
      </c>
      <c r="X2" t="s">
        <v>59</v>
      </c>
    </row>
    <row r="3" spans="1:24" x14ac:dyDescent="0.3">
      <c r="A3" s="119"/>
      <c r="B3" s="14"/>
      <c r="C3" s="14"/>
      <c r="D3" s="27"/>
      <c r="E3" s="25" t="s">
        <v>5</v>
      </c>
      <c r="F3" s="4" t="s">
        <v>5</v>
      </c>
      <c r="J3" s="94" t="s">
        <v>50</v>
      </c>
      <c r="K3" s="95"/>
    </row>
    <row r="4" spans="1:24" ht="21" customHeight="1" x14ac:dyDescent="0.3">
      <c r="A4" s="14"/>
      <c r="B4" s="111" t="s">
        <v>6</v>
      </c>
      <c r="C4" s="14">
        <v>2</v>
      </c>
      <c r="D4" s="44">
        <v>22366</v>
      </c>
      <c r="E4" s="26">
        <f t="shared" ref="E4:E34" si="0">D4/12</f>
        <v>1863.8333333333333</v>
      </c>
      <c r="F4" s="1">
        <f>D4/365*7/37</f>
        <v>11.592891521658645</v>
      </c>
      <c r="G4" s="1">
        <f t="shared" ref="G4:G34" si="1">D4/365*7/39</f>
        <v>10.998384264137689</v>
      </c>
      <c r="H4" s="1">
        <f t="shared" ref="H4:H22" si="2">D4/365*7/39</f>
        <v>10.998384264137689</v>
      </c>
      <c r="I4" s="1">
        <f t="shared" ref="I4:I22" si="3">D4/365*7/32.5</f>
        <v>13.198061116965226</v>
      </c>
      <c r="J4" s="12">
        <f t="shared" ref="J4:J47" si="4">F4*112.07%</f>
        <v>12.992153528322843</v>
      </c>
      <c r="K4" s="12">
        <f t="shared" ref="K4:K44" si="5">F4*108.33%</f>
        <v>12.558579385412809</v>
      </c>
      <c r="X4" s="7" t="s">
        <v>60</v>
      </c>
    </row>
    <row r="5" spans="1:24" ht="21" customHeight="1" x14ac:dyDescent="0.3">
      <c r="A5" s="143" t="s">
        <v>7</v>
      </c>
      <c r="B5" s="110"/>
      <c r="C5" s="14">
        <v>3</v>
      </c>
      <c r="D5" s="44">
        <v>22737</v>
      </c>
      <c r="E5" s="26">
        <f t="shared" si="0"/>
        <v>1894.75</v>
      </c>
      <c r="F5" s="1">
        <f t="shared" ref="F5:F15" si="6">D5/365*7/37</f>
        <v>11.785190670122176</v>
      </c>
      <c r="G5" s="1">
        <f t="shared" si="1"/>
        <v>11.180821917808219</v>
      </c>
      <c r="H5" s="1">
        <f t="shared" si="2"/>
        <v>11.180821917808219</v>
      </c>
      <c r="I5" s="1">
        <f t="shared" si="3"/>
        <v>13.416986301369862</v>
      </c>
      <c r="J5" s="12">
        <f t="shared" si="4"/>
        <v>13.207663184005924</v>
      </c>
      <c r="K5" s="12">
        <f t="shared" si="5"/>
        <v>12.766897052943353</v>
      </c>
      <c r="X5" s="7" t="s">
        <v>60</v>
      </c>
    </row>
    <row r="6" spans="1:24" ht="21" customHeight="1" x14ac:dyDescent="0.3">
      <c r="A6" s="144"/>
      <c r="B6" s="14"/>
      <c r="C6" s="14">
        <v>4</v>
      </c>
      <c r="D6" s="44">
        <v>23114</v>
      </c>
      <c r="E6" s="26">
        <f t="shared" si="0"/>
        <v>1926.1666666666667</v>
      </c>
      <c r="F6" s="1">
        <f t="shared" si="6"/>
        <v>11.980599777860052</v>
      </c>
      <c r="G6" s="1">
        <f t="shared" si="1"/>
        <v>11.3662100456621</v>
      </c>
      <c r="H6" s="1">
        <f t="shared" si="2"/>
        <v>11.3662100456621</v>
      </c>
      <c r="I6" s="1">
        <f t="shared" si="3"/>
        <v>13.639452054794519</v>
      </c>
      <c r="J6" s="12">
        <f t="shared" si="4"/>
        <v>13.426658171047761</v>
      </c>
      <c r="K6" s="12">
        <f t="shared" si="5"/>
        <v>12.978583739355793</v>
      </c>
      <c r="X6" s="7" t="s">
        <v>60</v>
      </c>
    </row>
    <row r="7" spans="1:24" ht="21" customHeight="1" x14ac:dyDescent="0.3">
      <c r="A7" s="145"/>
      <c r="B7" s="111"/>
      <c r="C7" s="14">
        <v>5</v>
      </c>
      <c r="D7" s="44">
        <v>23500</v>
      </c>
      <c r="E7" s="26">
        <f t="shared" si="0"/>
        <v>1958.3333333333333</v>
      </c>
      <c r="F7" s="1">
        <f t="shared" si="6"/>
        <v>12.180673824509443</v>
      </c>
      <c r="G7" s="1">
        <f t="shared" si="1"/>
        <v>11.556023884791008</v>
      </c>
      <c r="H7" s="1">
        <f t="shared" si="2"/>
        <v>11.556023884791008</v>
      </c>
      <c r="I7" s="1">
        <f t="shared" si="3"/>
        <v>13.867228661749211</v>
      </c>
      <c r="J7" s="12">
        <f t="shared" si="4"/>
        <v>13.650881155127733</v>
      </c>
      <c r="K7" s="12">
        <f t="shared" si="5"/>
        <v>13.195323954091078</v>
      </c>
      <c r="X7" s="7" t="s">
        <v>60</v>
      </c>
    </row>
    <row r="8" spans="1:24" ht="21" customHeight="1" x14ac:dyDescent="0.3">
      <c r="A8" s="15"/>
      <c r="B8" s="109" t="s">
        <v>8</v>
      </c>
      <c r="C8" s="14">
        <v>6</v>
      </c>
      <c r="D8" s="44">
        <v>23893</v>
      </c>
      <c r="E8" s="26">
        <f t="shared" si="0"/>
        <v>1991.0833333333333</v>
      </c>
      <c r="F8" s="1">
        <f t="shared" si="6"/>
        <v>12.384376156978895</v>
      </c>
      <c r="G8" s="1">
        <f t="shared" si="1"/>
        <v>11.74927994380049</v>
      </c>
      <c r="H8" s="1">
        <f t="shared" si="2"/>
        <v>11.74927994380049</v>
      </c>
      <c r="I8" s="1">
        <f t="shared" si="3"/>
        <v>14.099135932560589</v>
      </c>
      <c r="J8" s="12">
        <f t="shared" si="4"/>
        <v>13.879170359126249</v>
      </c>
      <c r="K8" s="12">
        <f t="shared" si="5"/>
        <v>13.415994690855236</v>
      </c>
      <c r="X8" s="7" t="s">
        <v>60</v>
      </c>
    </row>
    <row r="9" spans="1:24" ht="21" customHeight="1" x14ac:dyDescent="0.3">
      <c r="A9" s="146" t="s">
        <v>9</v>
      </c>
      <c r="B9" s="109"/>
      <c r="C9" s="14">
        <v>7</v>
      </c>
      <c r="D9" s="44">
        <v>24294</v>
      </c>
      <c r="E9" s="26">
        <f t="shared" si="0"/>
        <v>2024.5</v>
      </c>
      <c r="F9" s="1">
        <f t="shared" si="6"/>
        <v>12.592225101814142</v>
      </c>
      <c r="G9" s="1">
        <f t="shared" si="1"/>
        <v>11.946469968387776</v>
      </c>
      <c r="H9" s="1">
        <f t="shared" si="2"/>
        <v>11.946469968387776</v>
      </c>
      <c r="I9" s="1">
        <f t="shared" si="3"/>
        <v>14.335763962065331</v>
      </c>
      <c r="J9" s="12">
        <f t="shared" si="4"/>
        <v>14.11210667160311</v>
      </c>
      <c r="K9" s="12">
        <f t="shared" si="5"/>
        <v>13.641157452795259</v>
      </c>
      <c r="X9" s="7" t="s">
        <v>60</v>
      </c>
    </row>
    <row r="10" spans="1:24" ht="21" customHeight="1" x14ac:dyDescent="0.3">
      <c r="A10" s="147"/>
      <c r="B10" s="109"/>
      <c r="C10" s="14">
        <v>8</v>
      </c>
      <c r="D10" s="44">
        <v>24702</v>
      </c>
      <c r="E10" s="26">
        <f t="shared" si="0"/>
        <v>2058.5</v>
      </c>
      <c r="F10" s="1">
        <f t="shared" si="6"/>
        <v>12.803702332469456</v>
      </c>
      <c r="G10" s="1">
        <f t="shared" si="1"/>
        <v>12.147102212855637</v>
      </c>
      <c r="H10" s="1">
        <f t="shared" si="2"/>
        <v>12.147102212855637</v>
      </c>
      <c r="I10" s="1">
        <f t="shared" si="3"/>
        <v>14.576522655426766</v>
      </c>
      <c r="J10" s="12">
        <f t="shared" si="4"/>
        <v>14.34910920399852</v>
      </c>
      <c r="K10" s="12">
        <f t="shared" si="5"/>
        <v>13.870250736764161</v>
      </c>
      <c r="X10" s="7" t="s">
        <v>60</v>
      </c>
    </row>
    <row r="11" spans="1:24" ht="21" customHeight="1" x14ac:dyDescent="0.3">
      <c r="A11" s="147"/>
      <c r="B11" s="110"/>
      <c r="C11" s="14">
        <v>9</v>
      </c>
      <c r="D11" s="44">
        <v>25119</v>
      </c>
      <c r="E11" s="26">
        <f t="shared" si="0"/>
        <v>2093.25</v>
      </c>
      <c r="F11" s="1">
        <f t="shared" si="6"/>
        <v>13.019844502036284</v>
      </c>
      <c r="G11" s="1">
        <f t="shared" si="1"/>
        <v>12.352160168598525</v>
      </c>
      <c r="H11" s="1">
        <f t="shared" si="2"/>
        <v>12.352160168598525</v>
      </c>
      <c r="I11" s="1">
        <f t="shared" si="3"/>
        <v>14.82259220231823</v>
      </c>
      <c r="J11" s="12">
        <f t="shared" si="4"/>
        <v>14.591339733432063</v>
      </c>
      <c r="K11" s="12">
        <f t="shared" si="5"/>
        <v>14.104397549055905</v>
      </c>
      <c r="X11" s="7" t="s">
        <v>60</v>
      </c>
    </row>
    <row r="12" spans="1:24" ht="21" customHeight="1" x14ac:dyDescent="0.3">
      <c r="A12" s="147"/>
      <c r="B12" s="14"/>
      <c r="C12" s="14">
        <v>10</v>
      </c>
      <c r="D12" s="44">
        <v>25545</v>
      </c>
      <c r="E12" s="26">
        <f t="shared" si="0"/>
        <v>2128.75</v>
      </c>
      <c r="F12" s="1">
        <f t="shared" si="6"/>
        <v>13.240651610514625</v>
      </c>
      <c r="G12" s="1">
        <f t="shared" si="1"/>
        <v>12.561643835616438</v>
      </c>
      <c r="H12" s="1">
        <f t="shared" si="2"/>
        <v>12.561643835616438</v>
      </c>
      <c r="I12" s="1">
        <f t="shared" si="3"/>
        <v>15.073972602739728</v>
      </c>
      <c r="J12" s="12">
        <f t="shared" si="4"/>
        <v>14.83879825990374</v>
      </c>
      <c r="K12" s="12">
        <f t="shared" si="5"/>
        <v>14.343597889670493</v>
      </c>
      <c r="X12" s="7" t="s">
        <v>60</v>
      </c>
    </row>
    <row r="13" spans="1:24" ht="21" customHeight="1" x14ac:dyDescent="0.3">
      <c r="A13" s="147"/>
      <c r="B13" s="143" t="s">
        <v>10</v>
      </c>
      <c r="C13" s="14">
        <v>11</v>
      </c>
      <c r="D13" s="44">
        <v>25979</v>
      </c>
      <c r="E13" s="26">
        <f t="shared" si="0"/>
        <v>2164.9166666666665</v>
      </c>
      <c r="F13" s="1">
        <f t="shared" si="6"/>
        <v>13.465605331358757</v>
      </c>
      <c r="G13" s="1">
        <f t="shared" si="1"/>
        <v>12.775061468212154</v>
      </c>
      <c r="H13" s="1">
        <f t="shared" si="2"/>
        <v>12.775061468212154</v>
      </c>
      <c r="I13" s="1">
        <f t="shared" si="3"/>
        <v>15.330073761854585</v>
      </c>
      <c r="J13" s="12">
        <f t="shared" si="4"/>
        <v>15.09090389485376</v>
      </c>
      <c r="K13" s="12">
        <f t="shared" si="5"/>
        <v>14.587290255460941</v>
      </c>
      <c r="X13" s="7" t="s">
        <v>60</v>
      </c>
    </row>
    <row r="14" spans="1:24" ht="21" customHeight="1" x14ac:dyDescent="0.3">
      <c r="A14" s="148"/>
      <c r="B14" s="144"/>
      <c r="C14" s="14">
        <v>12</v>
      </c>
      <c r="D14" s="44">
        <v>26421</v>
      </c>
      <c r="E14" s="26">
        <f t="shared" si="0"/>
        <v>2201.75</v>
      </c>
      <c r="F14" s="1">
        <f t="shared" si="6"/>
        <v>13.69470566456868</v>
      </c>
      <c r="G14" s="1">
        <f t="shared" si="1"/>
        <v>12.992413066385669</v>
      </c>
      <c r="H14" s="1">
        <f t="shared" si="2"/>
        <v>12.992413066385669</v>
      </c>
      <c r="I14" s="1">
        <f t="shared" si="3"/>
        <v>15.590895679662804</v>
      </c>
      <c r="J14" s="12">
        <f t="shared" si="4"/>
        <v>15.347656638282119</v>
      </c>
      <c r="K14" s="12">
        <f t="shared" si="5"/>
        <v>14.835474646427251</v>
      </c>
      <c r="X14" s="7" t="s">
        <v>60</v>
      </c>
    </row>
    <row r="15" spans="1:24" ht="21" customHeight="1" x14ac:dyDescent="0.3">
      <c r="A15" s="16"/>
      <c r="B15" s="144"/>
      <c r="C15" s="14">
        <v>13</v>
      </c>
      <c r="D15" s="44">
        <v>26873</v>
      </c>
      <c r="E15" s="26">
        <f t="shared" si="0"/>
        <v>2239.4166666666665</v>
      </c>
      <c r="F15" s="1">
        <f t="shared" si="6"/>
        <v>13.92898926323584</v>
      </c>
      <c r="G15" s="1">
        <f t="shared" si="1"/>
        <v>13.214682121531437</v>
      </c>
      <c r="H15" s="1">
        <f t="shared" si="2"/>
        <v>13.214682121531437</v>
      </c>
      <c r="I15" s="1">
        <f t="shared" si="3"/>
        <v>15.857618545837726</v>
      </c>
      <c r="J15" s="12">
        <f t="shared" si="4"/>
        <v>15.610218267308406</v>
      </c>
      <c r="K15" s="12">
        <f t="shared" si="5"/>
        <v>15.089274068863384</v>
      </c>
      <c r="X15" s="7" t="s">
        <v>60</v>
      </c>
    </row>
    <row r="16" spans="1:24" ht="21" customHeight="1" x14ac:dyDescent="0.3">
      <c r="A16" s="15"/>
      <c r="B16" s="144"/>
      <c r="C16" s="14">
        <v>14</v>
      </c>
      <c r="D16" s="44">
        <v>27334</v>
      </c>
      <c r="E16" s="26">
        <f t="shared" si="0"/>
        <v>2277.8333333333335</v>
      </c>
      <c r="F16" s="1">
        <f t="shared" ref="F16:F53" si="7">D16/365*7/37</f>
        <v>14.167937800814512</v>
      </c>
      <c r="G16" s="1">
        <f t="shared" si="1"/>
        <v>13.441376887952229</v>
      </c>
      <c r="H16" s="1">
        <f t="shared" si="2"/>
        <v>13.441376887952229</v>
      </c>
      <c r="I16" s="1">
        <f t="shared" si="3"/>
        <v>16.129652265542674</v>
      </c>
      <c r="J16" s="12">
        <f t="shared" si="4"/>
        <v>15.878007893372823</v>
      </c>
      <c r="K16" s="12">
        <f t="shared" si="5"/>
        <v>15.34812701962236</v>
      </c>
      <c r="X16" s="7" t="s">
        <v>60</v>
      </c>
    </row>
    <row r="17" spans="1:24" ht="21" customHeight="1" x14ac:dyDescent="0.3">
      <c r="A17" s="146" t="s">
        <v>11</v>
      </c>
      <c r="B17" s="144"/>
      <c r="C17" s="14">
        <v>15</v>
      </c>
      <c r="D17" s="44">
        <v>27803</v>
      </c>
      <c r="E17" s="26">
        <f t="shared" si="0"/>
        <v>2316.9166666666665</v>
      </c>
      <c r="F17" s="1">
        <f t="shared" si="7"/>
        <v>14.41103295075898</v>
      </c>
      <c r="G17" s="1">
        <f t="shared" si="1"/>
        <v>13.672005619950827</v>
      </c>
      <c r="H17" s="1">
        <f t="shared" si="2"/>
        <v>13.672005619950827</v>
      </c>
      <c r="I17" s="1">
        <f t="shared" si="3"/>
        <v>16.406406743940991</v>
      </c>
      <c r="J17" s="12">
        <f t="shared" si="4"/>
        <v>16.15044462791559</v>
      </c>
      <c r="K17" s="12">
        <f t="shared" si="5"/>
        <v>15.611471995557201</v>
      </c>
      <c r="X17" s="7" t="s">
        <v>60</v>
      </c>
    </row>
    <row r="18" spans="1:24" ht="21" customHeight="1" x14ac:dyDescent="0.3">
      <c r="A18" s="147"/>
      <c r="B18" s="144"/>
      <c r="C18" s="14">
        <v>16</v>
      </c>
      <c r="D18" s="44">
        <v>28282</v>
      </c>
      <c r="E18" s="26">
        <f t="shared" si="0"/>
        <v>2356.8333333333335</v>
      </c>
      <c r="F18" s="1">
        <f t="shared" si="7"/>
        <v>14.659311366160683</v>
      </c>
      <c r="G18" s="1">
        <f t="shared" si="1"/>
        <v>13.907551808921673</v>
      </c>
      <c r="H18" s="1">
        <f t="shared" si="2"/>
        <v>13.907551808921673</v>
      </c>
      <c r="I18" s="1">
        <f t="shared" si="3"/>
        <v>16.689062170706009</v>
      </c>
      <c r="J18" s="12">
        <f t="shared" si="4"/>
        <v>16.428690248056277</v>
      </c>
      <c r="K18" s="12">
        <f t="shared" si="5"/>
        <v>15.880432002961866</v>
      </c>
      <c r="X18" s="7" t="s">
        <v>60</v>
      </c>
    </row>
    <row r="19" spans="1:24" ht="21" customHeight="1" x14ac:dyDescent="0.3">
      <c r="A19" s="147"/>
      <c r="B19" s="144"/>
      <c r="C19" s="14">
        <v>17</v>
      </c>
      <c r="D19" s="44">
        <v>28770</v>
      </c>
      <c r="E19" s="26">
        <f t="shared" si="0"/>
        <v>2397.5</v>
      </c>
      <c r="F19" s="1">
        <f t="shared" si="7"/>
        <v>14.9122547204739</v>
      </c>
      <c r="G19" s="1">
        <f t="shared" si="1"/>
        <v>14.147523709167546</v>
      </c>
      <c r="H19" s="1">
        <f t="shared" si="2"/>
        <v>14.147523709167546</v>
      </c>
      <c r="I19" s="1">
        <f t="shared" si="3"/>
        <v>16.977028451001054</v>
      </c>
      <c r="J19" s="12">
        <f t="shared" si="4"/>
        <v>16.712163865235102</v>
      </c>
      <c r="K19" s="12">
        <f t="shared" si="5"/>
        <v>16.154445538689373</v>
      </c>
      <c r="X19" s="7" t="s">
        <v>60</v>
      </c>
    </row>
    <row r="20" spans="1:24" ht="21" customHeight="1" x14ac:dyDescent="0.3">
      <c r="A20" s="147"/>
      <c r="B20" s="144"/>
      <c r="C20" s="14">
        <v>18</v>
      </c>
      <c r="D20" s="44">
        <v>29269</v>
      </c>
      <c r="E20" s="26">
        <f t="shared" si="0"/>
        <v>2439.0833333333335</v>
      </c>
      <c r="F20" s="1">
        <f t="shared" si="7"/>
        <v>15.17089966679008</v>
      </c>
      <c r="G20" s="1">
        <f t="shared" si="1"/>
        <v>14.392904812082897</v>
      </c>
      <c r="H20" s="1">
        <f t="shared" si="2"/>
        <v>14.392904812082897</v>
      </c>
      <c r="I20" s="1">
        <f t="shared" si="3"/>
        <v>17.271485774499475</v>
      </c>
      <c r="J20" s="12">
        <f t="shared" si="4"/>
        <v>17.002027256571644</v>
      </c>
      <c r="K20" s="12">
        <f t="shared" si="5"/>
        <v>16.434635609033691</v>
      </c>
      <c r="X20" s="7" t="s">
        <v>60</v>
      </c>
    </row>
    <row r="21" spans="1:24" ht="21" customHeight="1" x14ac:dyDescent="0.3">
      <c r="A21" s="147"/>
      <c r="B21" s="145"/>
      <c r="C21" s="14">
        <v>19</v>
      </c>
      <c r="D21" s="44">
        <v>29777</v>
      </c>
      <c r="E21" s="26">
        <f t="shared" si="0"/>
        <v>2481.4166666666665</v>
      </c>
      <c r="F21" s="1">
        <f t="shared" si="7"/>
        <v>15.434209552017773</v>
      </c>
      <c r="G21" s="1">
        <f t="shared" si="1"/>
        <v>14.642711626273272</v>
      </c>
      <c r="H21" s="1">
        <f t="shared" si="2"/>
        <v>14.642711626273272</v>
      </c>
      <c r="I21" s="1">
        <f t="shared" si="3"/>
        <v>17.571253951527925</v>
      </c>
      <c r="J21" s="12">
        <f t="shared" si="4"/>
        <v>17.29711864494632</v>
      </c>
      <c r="K21" s="12">
        <f t="shared" si="5"/>
        <v>16.719879207700853</v>
      </c>
      <c r="X21" s="7" t="s">
        <v>60</v>
      </c>
    </row>
    <row r="22" spans="1:24" ht="21" customHeight="1" x14ac:dyDescent="0.3">
      <c r="A22" s="147"/>
      <c r="B22" s="14"/>
      <c r="C22" s="14">
        <v>20</v>
      </c>
      <c r="D22" s="44">
        <v>30296</v>
      </c>
      <c r="E22" s="26">
        <f t="shared" si="0"/>
        <v>2524.6666666666665</v>
      </c>
      <c r="F22" s="1">
        <f t="shared" si="7"/>
        <v>15.703221029248429</v>
      </c>
      <c r="G22" s="1">
        <f t="shared" si="1"/>
        <v>14.897927643133125</v>
      </c>
      <c r="H22" s="1">
        <f t="shared" si="2"/>
        <v>14.897927643133125</v>
      </c>
      <c r="I22" s="1">
        <f t="shared" si="3"/>
        <v>17.877513171759748</v>
      </c>
      <c r="J22" s="12">
        <f t="shared" si="4"/>
        <v>17.598599807478713</v>
      </c>
      <c r="K22" s="12">
        <f t="shared" si="5"/>
        <v>17.01129934098482</v>
      </c>
      <c r="X22" s="7" t="s">
        <v>60</v>
      </c>
    </row>
    <row r="23" spans="1:24" ht="21" customHeight="1" x14ac:dyDescent="0.3">
      <c r="A23" s="147"/>
      <c r="B23" s="14"/>
      <c r="C23" s="14">
        <v>21</v>
      </c>
      <c r="D23" s="44">
        <v>30825</v>
      </c>
      <c r="E23" s="26">
        <f t="shared" si="0"/>
        <v>2568.75</v>
      </c>
      <c r="F23" s="1">
        <f t="shared" si="7"/>
        <v>15.97741577193632</v>
      </c>
      <c r="G23" s="1">
        <f t="shared" si="1"/>
        <v>15.158061116965227</v>
      </c>
      <c r="J23" s="12">
        <f t="shared" si="4"/>
        <v>17.905889855609033</v>
      </c>
      <c r="K23" s="12">
        <f t="shared" si="5"/>
        <v>17.308334505738614</v>
      </c>
      <c r="X23" s="7" t="s">
        <v>60</v>
      </c>
    </row>
    <row r="24" spans="1:24" ht="21" customHeight="1" x14ac:dyDescent="0.3">
      <c r="A24" s="147"/>
      <c r="B24" s="14"/>
      <c r="C24" s="14">
        <v>22</v>
      </c>
      <c r="D24" s="44">
        <v>31364</v>
      </c>
      <c r="E24" s="26">
        <f t="shared" si="0"/>
        <v>2613.6666666666665</v>
      </c>
      <c r="F24" s="1">
        <f t="shared" si="7"/>
        <v>16.256793780081452</v>
      </c>
      <c r="G24" s="1">
        <f t="shared" si="1"/>
        <v>15.423112047769582</v>
      </c>
      <c r="J24" s="12">
        <f t="shared" si="4"/>
        <v>18.218988789337285</v>
      </c>
      <c r="K24" s="12">
        <f t="shared" si="5"/>
        <v>17.610984701962234</v>
      </c>
      <c r="X24" s="7" t="s">
        <v>60</v>
      </c>
    </row>
    <row r="25" spans="1:24" ht="21" customHeight="1" x14ac:dyDescent="0.3">
      <c r="A25" s="147"/>
      <c r="B25" s="143" t="s">
        <v>12</v>
      </c>
      <c r="C25" s="14">
        <v>23</v>
      </c>
      <c r="D25" s="44">
        <v>32076</v>
      </c>
      <c r="E25" s="26">
        <f t="shared" si="0"/>
        <v>2673</v>
      </c>
      <c r="F25" s="1">
        <f t="shared" si="7"/>
        <v>16.6258422806368</v>
      </c>
      <c r="G25" s="1">
        <f t="shared" si="1"/>
        <v>15.773234984193888</v>
      </c>
      <c r="J25" s="12">
        <f t="shared" si="4"/>
        <v>18.632581443909661</v>
      </c>
      <c r="K25" s="12">
        <f t="shared" si="5"/>
        <v>18.010774942613843</v>
      </c>
      <c r="X25" s="7" t="s">
        <v>60</v>
      </c>
    </row>
    <row r="26" spans="1:24" ht="21" customHeight="1" x14ac:dyDescent="0.3">
      <c r="A26" s="147"/>
      <c r="B26" s="144"/>
      <c r="C26" s="14">
        <v>24</v>
      </c>
      <c r="D26" s="44">
        <v>33024</v>
      </c>
      <c r="E26" s="26">
        <f t="shared" si="0"/>
        <v>2752</v>
      </c>
      <c r="F26" s="1">
        <f t="shared" si="7"/>
        <v>17.117215845982969</v>
      </c>
      <c r="G26" s="1">
        <f t="shared" si="1"/>
        <v>16.239409905163331</v>
      </c>
      <c r="J26" s="12">
        <f t="shared" si="4"/>
        <v>19.183263798593114</v>
      </c>
      <c r="K26" s="12">
        <f t="shared" si="5"/>
        <v>18.54307992595335</v>
      </c>
      <c r="X26" s="7" t="s">
        <v>60</v>
      </c>
    </row>
    <row r="27" spans="1:24" ht="21" customHeight="1" x14ac:dyDescent="0.3">
      <c r="A27" s="148"/>
      <c r="B27" s="144"/>
      <c r="C27" s="14">
        <v>25</v>
      </c>
      <c r="D27" s="44">
        <v>33945</v>
      </c>
      <c r="E27" s="26">
        <f t="shared" si="0"/>
        <v>2828.75</v>
      </c>
      <c r="F27" s="1">
        <f t="shared" si="7"/>
        <v>17.594594594594593</v>
      </c>
      <c r="G27" s="1">
        <f t="shared" si="1"/>
        <v>16.692307692307693</v>
      </c>
      <c r="J27" s="12">
        <f t="shared" si="4"/>
        <v>19.718262162162162</v>
      </c>
      <c r="K27" s="12">
        <f t="shared" si="5"/>
        <v>19.06022432432432</v>
      </c>
      <c r="X27" s="7" t="s">
        <v>60</v>
      </c>
    </row>
    <row r="28" spans="1:24" ht="21" customHeight="1" x14ac:dyDescent="0.3">
      <c r="A28" s="149" t="s">
        <v>13</v>
      </c>
      <c r="B28" s="144"/>
      <c r="C28" s="14">
        <v>26</v>
      </c>
      <c r="D28" s="44">
        <v>34834</v>
      </c>
      <c r="E28" s="26">
        <f t="shared" si="0"/>
        <v>2902.8333333333335</v>
      </c>
      <c r="F28" s="1">
        <f t="shared" si="7"/>
        <v>18.055386893743059</v>
      </c>
      <c r="G28" s="1">
        <f t="shared" si="1"/>
        <v>17.129469617140849</v>
      </c>
      <c r="J28" s="12">
        <f t="shared" si="4"/>
        <v>20.234672091817846</v>
      </c>
      <c r="K28" s="12">
        <f t="shared" si="5"/>
        <v>19.559400621991855</v>
      </c>
      <c r="X28" s="7" t="s">
        <v>60</v>
      </c>
    </row>
    <row r="29" spans="1:24" ht="21" customHeight="1" x14ac:dyDescent="0.3">
      <c r="A29" s="150"/>
      <c r="B29" s="144"/>
      <c r="C29" s="14">
        <v>27</v>
      </c>
      <c r="D29" s="44">
        <v>35745</v>
      </c>
      <c r="E29" s="26">
        <f t="shared" si="0"/>
        <v>2978.75</v>
      </c>
      <c r="F29" s="1">
        <f t="shared" si="7"/>
        <v>18.527582376897445</v>
      </c>
      <c r="G29" s="1">
        <f t="shared" si="1"/>
        <v>17.577449947312964</v>
      </c>
      <c r="J29" s="12">
        <f t="shared" si="4"/>
        <v>20.763861569788968</v>
      </c>
      <c r="K29" s="12">
        <f t="shared" si="5"/>
        <v>20.070929988893003</v>
      </c>
      <c r="X29" s="7" t="s">
        <v>60</v>
      </c>
    </row>
    <row r="30" spans="1:24" ht="21" customHeight="1" x14ac:dyDescent="0.3">
      <c r="A30" s="150"/>
      <c r="B30" s="144"/>
      <c r="C30" s="14">
        <v>28</v>
      </c>
      <c r="D30" s="44">
        <v>36648</v>
      </c>
      <c r="E30" s="26">
        <f t="shared" si="0"/>
        <v>3054</v>
      </c>
      <c r="F30" s="1">
        <f t="shared" si="7"/>
        <v>18.995631247686042</v>
      </c>
      <c r="G30" s="1">
        <f t="shared" si="1"/>
        <v>18.021496311907271</v>
      </c>
      <c r="J30" s="12">
        <f t="shared" si="4"/>
        <v>21.288403939281746</v>
      </c>
      <c r="K30" s="12">
        <f t="shared" si="5"/>
        <v>20.577967330618289</v>
      </c>
      <c r="X30" s="7" t="s">
        <v>60</v>
      </c>
    </row>
    <row r="31" spans="1:24" ht="21" customHeight="1" x14ac:dyDescent="0.3">
      <c r="A31" s="150"/>
      <c r="B31" s="145"/>
      <c r="C31" s="14">
        <v>29</v>
      </c>
      <c r="D31" s="44">
        <v>37336</v>
      </c>
      <c r="E31" s="26">
        <f t="shared" si="0"/>
        <v>3111.3333333333335</v>
      </c>
      <c r="F31" s="1">
        <f t="shared" si="7"/>
        <v>19.352239911144022</v>
      </c>
      <c r="G31" s="1">
        <f t="shared" si="1"/>
        <v>18.359817351598174</v>
      </c>
      <c r="J31" s="12">
        <f t="shared" si="4"/>
        <v>21.688055268419106</v>
      </c>
      <c r="K31" s="12">
        <f t="shared" si="5"/>
        <v>20.964281495742316</v>
      </c>
      <c r="X31" s="7" t="s">
        <v>60</v>
      </c>
    </row>
    <row r="32" spans="1:24" ht="21" customHeight="1" x14ac:dyDescent="0.3">
      <c r="A32" s="150"/>
      <c r="B32" s="14"/>
      <c r="C32" s="14">
        <v>30</v>
      </c>
      <c r="D32" s="44">
        <v>38223</v>
      </c>
      <c r="E32" s="26">
        <f t="shared" si="0"/>
        <v>3185.25</v>
      </c>
      <c r="F32" s="1">
        <f t="shared" si="7"/>
        <v>19.811995557201037</v>
      </c>
      <c r="G32" s="1">
        <f t="shared" si="1"/>
        <v>18.795995785036883</v>
      </c>
      <c r="J32" s="12">
        <f t="shared" si="4"/>
        <v>22.203303420955201</v>
      </c>
      <c r="K32" s="12">
        <f t="shared" si="5"/>
        <v>21.462334787115882</v>
      </c>
      <c r="X32" s="7" t="s">
        <v>60</v>
      </c>
    </row>
    <row r="33" spans="1:26" ht="21" customHeight="1" x14ac:dyDescent="0.3">
      <c r="A33" s="150"/>
      <c r="B33" s="143" t="s">
        <v>14</v>
      </c>
      <c r="C33" s="14">
        <v>31</v>
      </c>
      <c r="D33" s="44">
        <v>39186</v>
      </c>
      <c r="E33" s="26">
        <f t="shared" si="0"/>
        <v>3265.5</v>
      </c>
      <c r="F33" s="1">
        <f t="shared" si="7"/>
        <v>20.311144020733064</v>
      </c>
      <c r="G33" s="1">
        <f t="shared" si="1"/>
        <v>19.269546891464699</v>
      </c>
      <c r="J33" s="12">
        <f t="shared" si="4"/>
        <v>22.762699104035544</v>
      </c>
      <c r="K33" s="12">
        <f t="shared" si="5"/>
        <v>22.003062317660127</v>
      </c>
      <c r="X33" s="7" t="s">
        <v>60</v>
      </c>
    </row>
    <row r="34" spans="1:26" ht="21" customHeight="1" x14ac:dyDescent="0.3">
      <c r="A34" s="150"/>
      <c r="B34" s="144"/>
      <c r="C34" s="14">
        <v>32</v>
      </c>
      <c r="D34" s="44">
        <v>40221</v>
      </c>
      <c r="E34" s="26">
        <f t="shared" si="0"/>
        <v>3351.75</v>
      </c>
      <c r="F34" s="1">
        <f t="shared" si="7"/>
        <v>20.847611995557202</v>
      </c>
      <c r="G34" s="1">
        <f t="shared" si="1"/>
        <v>19.77850368809273</v>
      </c>
      <c r="J34" s="12">
        <f t="shared" si="4"/>
        <v>23.363918763420955</v>
      </c>
      <c r="K34" s="12">
        <f t="shared" si="5"/>
        <v>22.584218074787117</v>
      </c>
      <c r="X34" s="7" t="s">
        <v>60</v>
      </c>
    </row>
    <row r="35" spans="1:26" ht="21" customHeight="1" x14ac:dyDescent="0.3">
      <c r="A35" s="151"/>
      <c r="B35" s="144"/>
      <c r="C35" s="14">
        <v>33</v>
      </c>
      <c r="D35" s="44">
        <v>41418</v>
      </c>
      <c r="E35" s="26">
        <f t="shared" ref="E35:E53" si="8">D35/12</f>
        <v>3451.5</v>
      </c>
      <c r="F35" s="1">
        <f t="shared" si="7"/>
        <v>21.468048870788596</v>
      </c>
      <c r="G35" s="1">
        <f t="shared" ref="G35:G53" si="9">D35/365*7/39</f>
        <v>20.36712328767123</v>
      </c>
      <c r="J35" s="12">
        <f t="shared" si="4"/>
        <v>24.059242369492779</v>
      </c>
      <c r="K35" s="12">
        <f t="shared" si="5"/>
        <v>23.256337341725285</v>
      </c>
      <c r="X35" s="7" t="s">
        <v>60</v>
      </c>
    </row>
    <row r="36" spans="1:26" ht="21" customHeight="1" x14ac:dyDescent="0.3">
      <c r="A36" s="146" t="s">
        <v>15</v>
      </c>
      <c r="B36" s="144"/>
      <c r="C36" s="14">
        <v>34</v>
      </c>
      <c r="D36" s="44">
        <v>42403</v>
      </c>
      <c r="E36" s="26">
        <f t="shared" si="8"/>
        <v>3533.5833333333335</v>
      </c>
      <c r="F36" s="1">
        <f t="shared" si="7"/>
        <v>21.978600518326548</v>
      </c>
      <c r="G36" s="1">
        <f t="shared" si="9"/>
        <v>20.851492799438006</v>
      </c>
      <c r="J36" s="12">
        <f t="shared" si="4"/>
        <v>24.631417600888565</v>
      </c>
      <c r="K36" s="12">
        <f t="shared" si="5"/>
        <v>23.809417941503149</v>
      </c>
      <c r="X36" s="7" t="s">
        <v>60</v>
      </c>
    </row>
    <row r="37" spans="1:26" ht="21" customHeight="1" x14ac:dyDescent="0.3">
      <c r="A37" s="147"/>
      <c r="B37" s="144"/>
      <c r="C37" s="14">
        <v>35</v>
      </c>
      <c r="D37" s="44">
        <v>43421</v>
      </c>
      <c r="E37" s="26">
        <f t="shared" si="8"/>
        <v>3618.4166666666665</v>
      </c>
      <c r="F37" s="1">
        <f t="shared" si="7"/>
        <v>22.506256941873382</v>
      </c>
      <c r="G37" s="1">
        <f t="shared" si="9"/>
        <v>21.352089919213206</v>
      </c>
      <c r="J37" s="12">
        <f t="shared" si="4"/>
        <v>25.2227621547575</v>
      </c>
      <c r="K37" s="12">
        <f t="shared" si="5"/>
        <v>24.381028145131431</v>
      </c>
      <c r="X37" s="7" t="s">
        <v>60</v>
      </c>
    </row>
    <row r="38" spans="1:26" ht="21" customHeight="1" x14ac:dyDescent="0.3">
      <c r="A38" s="147"/>
      <c r="B38" s="144"/>
      <c r="C38" s="14">
        <v>36</v>
      </c>
      <c r="D38" s="44">
        <v>44428</v>
      </c>
      <c r="E38" s="26">
        <f t="shared" si="8"/>
        <v>3702.3333333333335</v>
      </c>
      <c r="F38" s="1">
        <f t="shared" si="7"/>
        <v>23.028211773417254</v>
      </c>
      <c r="G38" s="1">
        <f t="shared" si="9"/>
        <v>21.847277836318934</v>
      </c>
      <c r="J38" s="12">
        <f t="shared" si="4"/>
        <v>25.807716934468719</v>
      </c>
      <c r="K38" s="12">
        <f t="shared" si="5"/>
        <v>24.946461814142911</v>
      </c>
      <c r="X38" s="7" t="s">
        <v>60</v>
      </c>
    </row>
    <row r="39" spans="1:26" ht="21" customHeight="1" x14ac:dyDescent="0.3">
      <c r="A39" s="147"/>
      <c r="B39" s="145"/>
      <c r="C39" s="14">
        <v>37</v>
      </c>
      <c r="D39" s="44">
        <v>45441</v>
      </c>
      <c r="E39" s="26">
        <f t="shared" si="8"/>
        <v>3786.75</v>
      </c>
      <c r="F39" s="1">
        <f t="shared" si="7"/>
        <v>23.553276564235468</v>
      </c>
      <c r="G39" s="1">
        <f t="shared" si="9"/>
        <v>22.345416227608009</v>
      </c>
      <c r="J39" s="12">
        <f t="shared" si="4"/>
        <v>26.39615704553869</v>
      </c>
      <c r="K39" s="12">
        <f t="shared" si="5"/>
        <v>25.515264502036281</v>
      </c>
      <c r="V39" s="8">
        <v>39173</v>
      </c>
      <c r="W39" s="9"/>
      <c r="X39" s="7" t="s">
        <v>60</v>
      </c>
    </row>
    <row r="40" spans="1:26" ht="21" customHeight="1" x14ac:dyDescent="0.3">
      <c r="A40" s="147"/>
      <c r="B40" s="14"/>
      <c r="C40" s="14">
        <v>38</v>
      </c>
      <c r="D40" s="44">
        <v>46464</v>
      </c>
      <c r="E40" s="26">
        <f t="shared" si="8"/>
        <v>3872</v>
      </c>
      <c r="F40" s="1">
        <f t="shared" si="7"/>
        <v>24.083524620510921</v>
      </c>
      <c r="G40" s="1">
        <f t="shared" si="9"/>
        <v>22.848472075869338</v>
      </c>
      <c r="I40" s="7"/>
      <c r="J40" s="12">
        <f t="shared" si="4"/>
        <v>26.99040604220659</v>
      </c>
      <c r="K40" s="12">
        <f t="shared" si="5"/>
        <v>26.089682221399478</v>
      </c>
      <c r="R40" s="3"/>
      <c r="S40" s="3"/>
      <c r="U40" s="6"/>
      <c r="V40" s="5"/>
      <c r="W40" s="7"/>
      <c r="X40" s="7" t="s">
        <v>60</v>
      </c>
    </row>
    <row r="41" spans="1:26" ht="21" customHeight="1" x14ac:dyDescent="0.3">
      <c r="A41" s="147"/>
      <c r="B41" s="14"/>
      <c r="C41" s="14">
        <v>39</v>
      </c>
      <c r="D41" s="44">
        <v>47420</v>
      </c>
      <c r="E41" s="26">
        <f t="shared" si="8"/>
        <v>3951.6666666666665</v>
      </c>
      <c r="F41" s="1">
        <f t="shared" si="7"/>
        <v>24.579044798222878</v>
      </c>
      <c r="G41" s="1">
        <f t="shared" si="9"/>
        <v>23.318580962416579</v>
      </c>
      <c r="I41" s="7"/>
      <c r="J41" s="12">
        <f t="shared" si="4"/>
        <v>27.545735505368381</v>
      </c>
      <c r="K41" s="12">
        <f t="shared" si="5"/>
        <v>26.626479229914843</v>
      </c>
      <c r="L41" s="2"/>
      <c r="N41" s="3"/>
      <c r="O41" s="3"/>
      <c r="R41" s="3"/>
      <c r="S41" s="3"/>
      <c r="U41" s="6"/>
      <c r="V41" s="5"/>
      <c r="W41" s="7"/>
      <c r="X41" s="7" t="s">
        <v>60</v>
      </c>
    </row>
    <row r="42" spans="1:26" ht="21" customHeight="1" x14ac:dyDescent="0.3">
      <c r="A42" s="147"/>
      <c r="B42" s="141" t="s">
        <v>16</v>
      </c>
      <c r="C42" s="14">
        <v>40</v>
      </c>
      <c r="D42" s="44">
        <v>48474</v>
      </c>
      <c r="E42" s="26">
        <f t="shared" si="8"/>
        <v>4039.5</v>
      </c>
      <c r="F42" s="1">
        <f t="shared" si="7"/>
        <v>25.12536097741577</v>
      </c>
      <c r="G42" s="1">
        <f t="shared" si="9"/>
        <v>23.836880927291883</v>
      </c>
      <c r="I42" s="7"/>
      <c r="J42" s="12">
        <f t="shared" si="4"/>
        <v>28.157992047389854</v>
      </c>
      <c r="K42" s="12">
        <f t="shared" si="5"/>
        <v>27.218303546834502</v>
      </c>
      <c r="L42" s="2"/>
      <c r="N42" s="3"/>
      <c r="O42" s="3"/>
      <c r="R42" s="3"/>
      <c r="S42" s="3"/>
      <c r="U42" s="6"/>
      <c r="V42" s="5"/>
      <c r="W42" s="7"/>
      <c r="X42" s="7" t="s">
        <v>60</v>
      </c>
    </row>
    <row r="43" spans="1:26" ht="21" customHeight="1" x14ac:dyDescent="0.3">
      <c r="A43" s="147"/>
      <c r="B43" s="136"/>
      <c r="C43" s="14">
        <v>41</v>
      </c>
      <c r="D43" s="44">
        <v>49498</v>
      </c>
      <c r="E43" s="26">
        <f t="shared" si="8"/>
        <v>4124.833333333333</v>
      </c>
      <c r="F43" s="1">
        <f t="shared" si="7"/>
        <v>25.656127360236951</v>
      </c>
      <c r="G43" s="1">
        <f t="shared" si="9"/>
        <v>24.340428521250441</v>
      </c>
      <c r="I43" s="7"/>
      <c r="J43" s="12">
        <f t="shared" si="4"/>
        <v>28.75282193261755</v>
      </c>
      <c r="K43" s="12">
        <f t="shared" si="5"/>
        <v>27.793282769344689</v>
      </c>
      <c r="L43" s="2"/>
      <c r="N43" s="3"/>
      <c r="O43" s="3"/>
      <c r="R43" s="3"/>
      <c r="S43" s="3"/>
      <c r="U43" s="6"/>
      <c r="V43" s="5"/>
      <c r="W43" s="7"/>
      <c r="X43" s="7" t="s">
        <v>60</v>
      </c>
    </row>
    <row r="44" spans="1:26" ht="21" customHeight="1" x14ac:dyDescent="0.3">
      <c r="A44" s="148"/>
      <c r="B44" s="136"/>
      <c r="C44" s="14">
        <v>42</v>
      </c>
      <c r="D44" s="44">
        <v>50512</v>
      </c>
      <c r="E44" s="26">
        <f t="shared" si="8"/>
        <v>4209.333333333333</v>
      </c>
      <c r="F44" s="1">
        <f t="shared" si="7"/>
        <v>26.181710477600888</v>
      </c>
      <c r="G44" s="1">
        <f t="shared" si="9"/>
        <v>24.839058658236738</v>
      </c>
      <c r="I44" s="7"/>
      <c r="J44" s="12">
        <f t="shared" si="4"/>
        <v>29.341842932247314</v>
      </c>
      <c r="K44" s="12">
        <f t="shared" si="5"/>
        <v>28.362646960385039</v>
      </c>
      <c r="L44" s="2"/>
      <c r="N44" s="3"/>
      <c r="O44" s="3"/>
      <c r="R44" s="3"/>
      <c r="S44" s="3"/>
      <c r="U44" s="6"/>
      <c r="V44" s="5"/>
      <c r="W44" s="7"/>
      <c r="X44" s="7" t="s">
        <v>60</v>
      </c>
    </row>
    <row r="45" spans="1:26" ht="21" customHeight="1" x14ac:dyDescent="0.3">
      <c r="A45" s="16"/>
      <c r="B45" s="136"/>
      <c r="C45" s="14">
        <v>43</v>
      </c>
      <c r="D45" s="44">
        <v>52973.606</v>
      </c>
      <c r="E45" s="26">
        <f t="shared" si="8"/>
        <v>4414.4671666666663</v>
      </c>
      <c r="F45" s="1">
        <f t="shared" si="7"/>
        <v>27.457626212513887</v>
      </c>
      <c r="G45" s="1">
        <f t="shared" si="9"/>
        <v>26.049542817000354</v>
      </c>
      <c r="I45" s="7"/>
      <c r="J45" s="12">
        <f t="shared" si="4"/>
        <v>30.771761696364315</v>
      </c>
      <c r="L45" s="2"/>
      <c r="N45" s="3"/>
      <c r="O45" s="3"/>
      <c r="R45" s="3"/>
      <c r="S45" s="3"/>
      <c r="U45" s="6"/>
      <c r="V45" s="5"/>
      <c r="W45" s="7"/>
      <c r="X45" s="7"/>
    </row>
    <row r="46" spans="1:26" ht="21" customHeight="1" x14ac:dyDescent="0.3">
      <c r="A46" s="152" t="s">
        <v>17</v>
      </c>
      <c r="B46" s="136"/>
      <c r="C46" s="14">
        <f>C45+1</f>
        <v>44</v>
      </c>
      <c r="D46" s="44">
        <v>55513.471999999994</v>
      </c>
      <c r="E46" s="26">
        <f t="shared" si="8"/>
        <v>4626.1226666666662</v>
      </c>
      <c r="F46" s="1">
        <f t="shared" si="7"/>
        <v>28.774106182895217</v>
      </c>
      <c r="G46" s="1">
        <f t="shared" si="9"/>
        <v>27.298510994028796</v>
      </c>
      <c r="I46" s="7"/>
      <c r="J46" s="12">
        <f t="shared" si="4"/>
        <v>32.247140799170673</v>
      </c>
      <c r="L46" s="2"/>
      <c r="N46" s="3"/>
      <c r="O46" s="3"/>
      <c r="R46" s="3"/>
      <c r="S46" s="3"/>
      <c r="U46" s="6"/>
      <c r="V46" s="5"/>
      <c r="W46" s="7"/>
      <c r="X46" s="7"/>
    </row>
    <row r="47" spans="1:26" ht="21" customHeight="1" x14ac:dyDescent="0.3">
      <c r="A47" s="153"/>
      <c r="B47" s="137"/>
      <c r="C47" s="14">
        <f t="shared" ref="C47:C95" si="10">C46+1</f>
        <v>45</v>
      </c>
      <c r="D47" s="44">
        <v>57448.756399999998</v>
      </c>
      <c r="E47" s="26">
        <f t="shared" si="8"/>
        <v>4787.3963666666668</v>
      </c>
      <c r="F47" s="1">
        <f t="shared" si="7"/>
        <v>29.77721546094039</v>
      </c>
      <c r="G47" s="1">
        <f t="shared" si="9"/>
        <v>28.250178770635756</v>
      </c>
      <c r="I47" s="7"/>
      <c r="J47" s="12">
        <f t="shared" si="4"/>
        <v>33.371325367075897</v>
      </c>
      <c r="L47" s="2"/>
      <c r="N47" s="3"/>
      <c r="O47" s="3"/>
      <c r="R47" s="3"/>
      <c r="S47" s="3"/>
      <c r="U47" s="6"/>
      <c r="V47" s="5"/>
      <c r="W47" s="7"/>
      <c r="X47" s="7"/>
    </row>
    <row r="48" spans="1:26" ht="21" customHeight="1" x14ac:dyDescent="0.3">
      <c r="A48" s="153"/>
      <c r="B48" s="14"/>
      <c r="C48" s="14">
        <f t="shared" si="10"/>
        <v>46</v>
      </c>
      <c r="D48" s="44">
        <v>59377.807999999997</v>
      </c>
      <c r="E48" s="26">
        <f t="shared" si="8"/>
        <v>4948.1506666666664</v>
      </c>
      <c r="F48" s="1">
        <f t="shared" si="7"/>
        <v>30.777094113291369</v>
      </c>
      <c r="G48" s="1">
        <f t="shared" si="9"/>
        <v>29.198781594661043</v>
      </c>
      <c r="I48" s="7"/>
      <c r="J48" s="12"/>
      <c r="L48" s="2"/>
      <c r="N48" s="3"/>
      <c r="O48" s="3"/>
      <c r="R48" s="3"/>
      <c r="S48" s="3"/>
      <c r="U48" s="6"/>
      <c r="V48" s="5"/>
      <c r="W48" s="7"/>
      <c r="X48" s="7"/>
      <c r="Z48" s="7"/>
    </row>
    <row r="49" spans="1:26" ht="21" customHeight="1" x14ac:dyDescent="0.3">
      <c r="A49" s="153"/>
      <c r="B49" s="14"/>
      <c r="C49" s="14">
        <f t="shared" si="10"/>
        <v>47</v>
      </c>
      <c r="D49" s="44">
        <v>61325.557999999997</v>
      </c>
      <c r="E49" s="28">
        <f t="shared" si="8"/>
        <v>5110.4631666666664</v>
      </c>
      <c r="F49" s="1">
        <f t="shared" si="7"/>
        <v>31.786664642724915</v>
      </c>
      <c r="G49" s="1">
        <f t="shared" si="9"/>
        <v>30.15657927643133</v>
      </c>
      <c r="I49" s="7"/>
      <c r="J49" s="12"/>
      <c r="L49" s="2"/>
      <c r="N49" s="3"/>
      <c r="O49" s="3"/>
      <c r="R49" s="3"/>
      <c r="S49" s="3"/>
      <c r="U49" s="6"/>
      <c r="V49" s="5"/>
      <c r="W49" s="7"/>
      <c r="X49" s="7"/>
      <c r="Z49" s="7"/>
    </row>
    <row r="50" spans="1:26" ht="21" customHeight="1" x14ac:dyDescent="0.3">
      <c r="A50" s="153"/>
      <c r="B50" s="14"/>
      <c r="C50" s="14">
        <f t="shared" si="10"/>
        <v>48</v>
      </c>
      <c r="D50" s="44">
        <v>62175.296399999999</v>
      </c>
      <c r="E50" s="28">
        <f t="shared" si="8"/>
        <v>5181.2746999999999</v>
      </c>
      <c r="F50" s="1">
        <f t="shared" si="7"/>
        <v>32.227106612365787</v>
      </c>
      <c r="G50" s="1">
        <f t="shared" si="9"/>
        <v>30.57443447839831</v>
      </c>
      <c r="I50" s="7"/>
      <c r="J50" s="12"/>
      <c r="L50" s="2"/>
      <c r="N50" s="3"/>
      <c r="O50" s="3"/>
      <c r="R50" s="3"/>
      <c r="S50" s="3"/>
      <c r="U50" s="6"/>
      <c r="V50" s="5"/>
      <c r="W50" s="7"/>
      <c r="X50" s="7"/>
      <c r="Z50" s="7"/>
    </row>
    <row r="51" spans="1:26" ht="21" customHeight="1" x14ac:dyDescent="0.3">
      <c r="A51" s="153"/>
      <c r="B51" s="14"/>
      <c r="C51" s="14">
        <f t="shared" si="10"/>
        <v>49</v>
      </c>
      <c r="D51" s="44">
        <v>64474.160799999998</v>
      </c>
      <c r="E51" s="28">
        <f t="shared" si="8"/>
        <v>5372.8467333333328</v>
      </c>
      <c r="F51" s="1">
        <f t="shared" si="7"/>
        <v>33.41866905590522</v>
      </c>
      <c r="G51" s="1">
        <f t="shared" si="9"/>
        <v>31.70489115560239</v>
      </c>
      <c r="I51" s="7"/>
      <c r="J51" s="12"/>
      <c r="L51" s="2"/>
      <c r="N51" s="3"/>
      <c r="O51" s="3"/>
      <c r="R51" s="3"/>
      <c r="S51" s="3"/>
      <c r="U51" s="6"/>
      <c r="V51" s="5"/>
      <c r="W51" s="7"/>
      <c r="X51" s="7"/>
      <c r="Z51" s="7"/>
    </row>
    <row r="52" spans="1:26" ht="21" customHeight="1" x14ac:dyDescent="0.3">
      <c r="A52" s="153"/>
      <c r="B52" s="14"/>
      <c r="C52" s="14">
        <f t="shared" si="10"/>
        <v>50</v>
      </c>
      <c r="D52" s="44">
        <v>66766.792399999991</v>
      </c>
      <c r="E52" s="28">
        <f t="shared" si="8"/>
        <v>5563.8993666666656</v>
      </c>
      <c r="F52" s="1">
        <f t="shared" si="7"/>
        <v>34.607000873750458</v>
      </c>
      <c r="G52" s="1">
        <f t="shared" si="9"/>
        <v>32.832282880224788</v>
      </c>
      <c r="I52" s="7"/>
      <c r="J52" s="12"/>
      <c r="L52" s="2"/>
      <c r="N52" s="3"/>
      <c r="O52" s="3"/>
      <c r="R52" s="3"/>
      <c r="S52" s="3"/>
      <c r="U52" s="6"/>
      <c r="V52" s="5"/>
      <c r="W52" s="7"/>
      <c r="X52" s="7"/>
      <c r="Z52" s="7"/>
    </row>
    <row r="53" spans="1:26" ht="21" customHeight="1" x14ac:dyDescent="0.3">
      <c r="A53" s="154"/>
      <c r="B53" s="14"/>
      <c r="C53" s="14">
        <f t="shared" si="10"/>
        <v>51</v>
      </c>
      <c r="D53" s="44">
        <v>69060.462799999994</v>
      </c>
      <c r="E53" s="28">
        <f t="shared" si="8"/>
        <v>5755.0385666666662</v>
      </c>
      <c r="F53" s="1">
        <f t="shared" si="7"/>
        <v>35.795871129211399</v>
      </c>
      <c r="G53" s="1">
        <f t="shared" si="9"/>
        <v>33.960185430277484</v>
      </c>
      <c r="I53" s="7"/>
      <c r="J53" s="12"/>
      <c r="L53" s="2"/>
      <c r="N53" s="3"/>
      <c r="O53" s="3"/>
      <c r="R53" s="3"/>
      <c r="S53" s="3"/>
      <c r="U53" s="6"/>
      <c r="V53" s="5"/>
      <c r="W53" s="7"/>
      <c r="X53" s="7"/>
      <c r="Z53" s="7"/>
    </row>
    <row r="54" spans="1:26" ht="21" hidden="1" customHeight="1" x14ac:dyDescent="0.3">
      <c r="A54" s="125"/>
      <c r="B54" s="113"/>
      <c r="C54" s="114">
        <f t="shared" si="10"/>
        <v>52</v>
      </c>
      <c r="D54" s="115"/>
      <c r="E54" s="116"/>
      <c r="F54" s="117"/>
      <c r="G54" s="1"/>
      <c r="I54" s="7"/>
      <c r="J54" s="12"/>
      <c r="K54" s="12" t="s">
        <v>61</v>
      </c>
      <c r="L54" s="31"/>
      <c r="M54" s="29"/>
      <c r="N54" s="32"/>
      <c r="O54" s="32"/>
      <c r="P54" s="29"/>
      <c r="Q54" s="29"/>
      <c r="R54" s="32"/>
      <c r="S54" s="32"/>
      <c r="T54" s="29"/>
      <c r="U54" s="33"/>
      <c r="V54" s="31"/>
      <c r="W54" s="30"/>
      <c r="X54" s="34" t="s">
        <v>61</v>
      </c>
      <c r="Z54" s="7"/>
    </row>
    <row r="55" spans="1:26" ht="21" customHeight="1" x14ac:dyDescent="0.3">
      <c r="B55" s="141" t="s">
        <v>68</v>
      </c>
      <c r="C55" s="14">
        <f>C54+1</f>
        <v>53</v>
      </c>
      <c r="D55" s="44">
        <v>71505.797999999995</v>
      </c>
      <c r="E55" s="28">
        <f t="shared" ref="E55:E61" si="11">D55/12</f>
        <v>5958.8164999999999</v>
      </c>
      <c r="F55" s="1">
        <f t="shared" ref="F55:F61" si="12">D55/365*7/37</f>
        <v>37.063353276564229</v>
      </c>
      <c r="G55" s="12">
        <f t="shared" ref="G55:G66" si="13">D55/365*7/39</f>
        <v>35.162668493150683</v>
      </c>
      <c r="H55" s="12"/>
      <c r="I55" s="12"/>
      <c r="J55" s="12"/>
      <c r="K55" s="76"/>
      <c r="L55" s="31"/>
      <c r="M55" s="29"/>
      <c r="N55" s="32"/>
      <c r="O55" s="32"/>
      <c r="P55" s="29"/>
      <c r="Q55" s="29"/>
      <c r="R55" s="32"/>
      <c r="S55" s="32"/>
      <c r="T55" s="29"/>
      <c r="U55" s="33"/>
      <c r="V55" s="31"/>
      <c r="W55" s="30"/>
      <c r="X55" s="30" t="s">
        <v>62</v>
      </c>
      <c r="Z55" s="7"/>
    </row>
    <row r="56" spans="1:26" ht="21" customHeight="1" x14ac:dyDescent="0.3">
      <c r="B56" s="136"/>
      <c r="C56" s="14">
        <f t="shared" si="10"/>
        <v>54</v>
      </c>
      <c r="D56" s="44">
        <v>72592.382799999992</v>
      </c>
      <c r="E56" s="28">
        <f t="shared" si="11"/>
        <v>6049.365233333333</v>
      </c>
      <c r="F56" s="1">
        <f t="shared" si="12"/>
        <v>37.626559022584225</v>
      </c>
      <c r="G56" s="12">
        <f t="shared" si="13"/>
        <v>35.696991893220925</v>
      </c>
      <c r="H56" s="12"/>
      <c r="I56" s="12"/>
      <c r="J56" s="12"/>
      <c r="K56" s="76"/>
      <c r="L56" s="31"/>
      <c r="M56" s="29"/>
      <c r="N56" s="32"/>
      <c r="O56" s="32"/>
      <c r="P56" s="29"/>
      <c r="Q56" s="29"/>
      <c r="R56" s="32"/>
      <c r="S56" s="32"/>
      <c r="T56" s="29"/>
      <c r="U56" s="33"/>
      <c r="V56" s="31"/>
      <c r="W56" s="30"/>
      <c r="X56" s="30" t="s">
        <v>62</v>
      </c>
      <c r="Z56" s="7"/>
    </row>
    <row r="57" spans="1:26" ht="21" customHeight="1" x14ac:dyDescent="0.3">
      <c r="B57" s="136"/>
      <c r="C57" s="14">
        <f t="shared" si="10"/>
        <v>55</v>
      </c>
      <c r="D57" s="44">
        <v>73678.967599999989</v>
      </c>
      <c r="E57" s="28">
        <f t="shared" si="11"/>
        <v>6139.9139666666661</v>
      </c>
      <c r="F57" s="1">
        <f t="shared" si="12"/>
        <v>38.189764768604213</v>
      </c>
      <c r="G57" s="1">
        <f t="shared" si="13"/>
        <v>36.231315293291175</v>
      </c>
      <c r="I57" s="7"/>
      <c r="J57" s="12"/>
      <c r="K57" s="76"/>
      <c r="L57" s="31"/>
      <c r="M57" s="29"/>
      <c r="N57" s="32"/>
      <c r="O57" s="32"/>
      <c r="P57" s="29"/>
      <c r="Q57" s="29"/>
      <c r="R57" s="32"/>
      <c r="S57" s="32"/>
      <c r="T57" s="29"/>
      <c r="U57" s="33"/>
      <c r="V57" s="31"/>
      <c r="W57" s="30"/>
      <c r="X57" s="30" t="s">
        <v>62</v>
      </c>
      <c r="Z57" s="7"/>
    </row>
    <row r="58" spans="1:26" ht="21" customHeight="1" x14ac:dyDescent="0.3">
      <c r="B58" s="136"/>
      <c r="C58" s="14">
        <f t="shared" si="10"/>
        <v>56</v>
      </c>
      <c r="D58" s="44">
        <v>74765.5524</v>
      </c>
      <c r="E58" s="28">
        <f t="shared" si="11"/>
        <v>6230.4627</v>
      </c>
      <c r="F58" s="1">
        <f t="shared" si="12"/>
        <v>38.752970514624216</v>
      </c>
      <c r="G58" s="1">
        <f t="shared" si="13"/>
        <v>36.765638693361439</v>
      </c>
      <c r="I58" s="7"/>
      <c r="J58" s="12"/>
      <c r="K58" s="76"/>
      <c r="L58" s="31"/>
      <c r="M58" s="29"/>
      <c r="N58" s="32"/>
      <c r="O58" s="32"/>
      <c r="P58" s="29"/>
      <c r="Q58" s="29"/>
      <c r="R58" s="32"/>
      <c r="S58" s="32"/>
      <c r="T58" s="29"/>
      <c r="U58" s="33"/>
      <c r="V58" s="31"/>
      <c r="W58" s="30"/>
      <c r="X58" s="30" t="s">
        <v>62</v>
      </c>
      <c r="Z58" s="7"/>
    </row>
    <row r="59" spans="1:26" ht="21" customHeight="1" x14ac:dyDescent="0.3">
      <c r="B59" s="136"/>
      <c r="C59" s="14">
        <f t="shared" si="10"/>
        <v>57</v>
      </c>
      <c r="D59" s="44">
        <v>75851.098400000003</v>
      </c>
      <c r="E59" s="28">
        <f t="shared" si="11"/>
        <v>6320.9248666666672</v>
      </c>
      <c r="F59" s="1">
        <f t="shared" si="12"/>
        <v>39.315637823028503</v>
      </c>
      <c r="G59" s="1">
        <f t="shared" si="13"/>
        <v>37.299451268001398</v>
      </c>
      <c r="I59" s="7"/>
      <c r="J59" s="12"/>
      <c r="K59" s="76"/>
      <c r="L59" s="31"/>
      <c r="M59" s="29"/>
      <c r="N59" s="32"/>
      <c r="O59" s="32"/>
      <c r="P59" s="29"/>
      <c r="Q59" s="29"/>
      <c r="R59" s="32"/>
      <c r="S59" s="32"/>
      <c r="T59" s="29"/>
      <c r="U59" s="33"/>
      <c r="V59" s="31"/>
      <c r="W59" s="30"/>
      <c r="X59" s="30" t="s">
        <v>62</v>
      </c>
      <c r="Z59" s="7"/>
    </row>
    <row r="60" spans="1:26" ht="21" customHeight="1" x14ac:dyDescent="0.3">
      <c r="B60" s="136"/>
      <c r="C60" s="41">
        <f t="shared" si="10"/>
        <v>58</v>
      </c>
      <c r="D60" s="44">
        <v>76936.64439999999</v>
      </c>
      <c r="E60" s="28">
        <f t="shared" si="11"/>
        <v>6411.3870333333325</v>
      </c>
      <c r="F60" s="1">
        <f t="shared" si="12"/>
        <v>39.878305131432796</v>
      </c>
      <c r="G60" s="1">
        <f t="shared" si="13"/>
        <v>37.833263842641372</v>
      </c>
      <c r="I60" s="7"/>
      <c r="J60" s="12"/>
      <c r="K60" s="76"/>
      <c r="L60" s="31"/>
      <c r="M60" s="29"/>
      <c r="N60" s="32"/>
      <c r="O60" s="32"/>
      <c r="P60" s="29"/>
      <c r="Q60" s="29"/>
      <c r="R60" s="32"/>
      <c r="S60" s="32"/>
      <c r="T60" s="29"/>
      <c r="U60" s="33"/>
      <c r="V60" s="31"/>
      <c r="W60" s="30"/>
      <c r="X60" s="30" t="s">
        <v>62</v>
      </c>
      <c r="Z60" s="7"/>
    </row>
    <row r="61" spans="1:26" ht="21" customHeight="1" thickBot="1" x14ac:dyDescent="0.35">
      <c r="B61" s="142"/>
      <c r="C61" s="41">
        <f t="shared" si="10"/>
        <v>59</v>
      </c>
      <c r="D61" s="44">
        <v>78023.229200000002</v>
      </c>
      <c r="E61" s="28">
        <f t="shared" si="11"/>
        <v>6501.9357666666665</v>
      </c>
      <c r="F61" s="1">
        <f t="shared" si="12"/>
        <v>40.441510877452792</v>
      </c>
      <c r="G61" s="1">
        <f t="shared" si="13"/>
        <v>38.367587242711629</v>
      </c>
      <c r="H61" s="1"/>
      <c r="I61" s="1"/>
      <c r="J61" s="1"/>
      <c r="K61" s="76"/>
      <c r="L61" s="31"/>
      <c r="M61" s="29"/>
      <c r="N61" s="32"/>
      <c r="O61" s="32"/>
      <c r="P61" s="29"/>
      <c r="Q61" s="29"/>
      <c r="R61" s="32"/>
      <c r="S61" s="32"/>
      <c r="T61" s="29"/>
      <c r="U61" s="33"/>
      <c r="V61" s="31"/>
      <c r="W61" s="30"/>
      <c r="X61" s="30" t="s">
        <v>62</v>
      </c>
      <c r="Z61" s="7"/>
    </row>
    <row r="62" spans="1:26" ht="21" hidden="1" customHeight="1" x14ac:dyDescent="0.3">
      <c r="A62" s="120"/>
      <c r="B62" s="126"/>
      <c r="C62" s="82">
        <f t="shared" si="10"/>
        <v>60</v>
      </c>
      <c r="D62" s="83"/>
      <c r="E62" s="84"/>
      <c r="F62" s="85"/>
      <c r="G62" s="1">
        <f t="shared" si="13"/>
        <v>0</v>
      </c>
      <c r="H62" s="1"/>
      <c r="I62" s="1"/>
      <c r="J62" s="1"/>
      <c r="K62" s="1"/>
      <c r="L62" s="35"/>
      <c r="M62" s="36"/>
      <c r="N62" s="37"/>
      <c r="O62" s="37"/>
      <c r="P62" s="36"/>
      <c r="Q62" s="36"/>
      <c r="R62" s="37"/>
      <c r="S62" s="37"/>
      <c r="T62" s="36"/>
      <c r="U62" s="38"/>
      <c r="V62" s="35"/>
      <c r="W62" s="39"/>
      <c r="X62" s="1" t="s">
        <v>61</v>
      </c>
      <c r="Z62" s="7"/>
    </row>
    <row r="63" spans="1:26" ht="21" hidden="1" customHeight="1" x14ac:dyDescent="0.3">
      <c r="A63" s="121"/>
      <c r="B63" s="127"/>
      <c r="C63" s="112">
        <f t="shared" si="10"/>
        <v>61</v>
      </c>
      <c r="D63" s="44"/>
      <c r="E63" s="45"/>
      <c r="F63" s="86"/>
      <c r="G63" s="1">
        <f t="shared" si="13"/>
        <v>0</v>
      </c>
      <c r="H63" s="1"/>
      <c r="I63" s="1"/>
      <c r="J63" s="1"/>
      <c r="K63" s="1"/>
      <c r="L63" s="35"/>
      <c r="M63" s="36"/>
      <c r="N63" s="37"/>
      <c r="O63" s="37"/>
      <c r="P63" s="36"/>
      <c r="Q63" s="36"/>
      <c r="R63" s="37"/>
      <c r="S63" s="37"/>
      <c r="T63" s="36"/>
      <c r="U63" s="38"/>
      <c r="V63" s="35"/>
      <c r="W63" s="39"/>
      <c r="X63" s="1" t="s">
        <v>61</v>
      </c>
      <c r="Z63" s="7"/>
    </row>
    <row r="64" spans="1:26" ht="21" hidden="1" customHeight="1" x14ac:dyDescent="0.3">
      <c r="A64" s="96" t="s">
        <v>70</v>
      </c>
      <c r="B64" s="127"/>
      <c r="C64" s="112">
        <f t="shared" si="10"/>
        <v>62</v>
      </c>
      <c r="D64" s="44">
        <v>81089.766799999998</v>
      </c>
      <c r="E64" s="45">
        <f t="shared" ref="E64:E95" si="14">D64/12</f>
        <v>6757.4805666666662</v>
      </c>
      <c r="F64" s="86">
        <f t="shared" ref="F64:F95" si="15">D64/365*7/37</f>
        <v>42.030978718992969</v>
      </c>
      <c r="G64" s="1">
        <f t="shared" si="13"/>
        <v>39.875543912890762</v>
      </c>
      <c r="H64" s="1"/>
      <c r="I64" s="1"/>
      <c r="J64" s="1"/>
      <c r="K64" s="75"/>
      <c r="L64" s="35"/>
      <c r="M64" s="36"/>
      <c r="N64" s="37"/>
      <c r="O64" s="37"/>
      <c r="P64" s="36"/>
      <c r="Q64" s="36"/>
      <c r="R64" s="37"/>
      <c r="S64" s="37"/>
      <c r="T64" s="36"/>
      <c r="U64" s="38"/>
      <c r="V64" s="35"/>
      <c r="W64" s="39"/>
      <c r="X64" s="1" t="s">
        <v>63</v>
      </c>
      <c r="Z64" s="7"/>
    </row>
    <row r="65" spans="1:26" ht="21" hidden="1" customHeight="1" x14ac:dyDescent="0.3">
      <c r="A65" s="96"/>
      <c r="B65" s="127"/>
      <c r="C65" s="112">
        <f t="shared" si="10"/>
        <v>63</v>
      </c>
      <c r="D65" s="44">
        <v>83679.49519999999</v>
      </c>
      <c r="E65" s="45">
        <f t="shared" si="14"/>
        <v>6973.2912666666662</v>
      </c>
      <c r="F65" s="86">
        <f t="shared" si="15"/>
        <v>43.373303694927806</v>
      </c>
      <c r="G65" s="1">
        <f t="shared" si="13"/>
        <v>41.14903171057253</v>
      </c>
      <c r="H65" s="1"/>
      <c r="I65" s="1"/>
      <c r="J65" s="1"/>
      <c r="K65" s="75"/>
      <c r="L65" s="35"/>
      <c r="M65" s="36"/>
      <c r="N65" s="37"/>
      <c r="O65" s="37"/>
      <c r="P65" s="36"/>
      <c r="Q65" s="36"/>
      <c r="R65" s="37"/>
      <c r="S65" s="37"/>
      <c r="T65" s="36"/>
      <c r="U65" s="38"/>
      <c r="V65" s="35"/>
      <c r="W65" s="39"/>
      <c r="X65" s="1" t="s">
        <v>63</v>
      </c>
      <c r="Z65" s="7"/>
    </row>
    <row r="66" spans="1:26" ht="21" hidden="1" customHeight="1" x14ac:dyDescent="0.3">
      <c r="A66" s="96"/>
      <c r="B66" s="127"/>
      <c r="C66" s="112">
        <f t="shared" si="10"/>
        <v>64</v>
      </c>
      <c r="D66" s="44">
        <v>86244.292399999991</v>
      </c>
      <c r="E66" s="45">
        <f t="shared" si="14"/>
        <v>7187.0243666666656</v>
      </c>
      <c r="F66" s="86">
        <f t="shared" si="15"/>
        <v>44.702706168085889</v>
      </c>
      <c r="G66" s="1">
        <f t="shared" si="13"/>
        <v>42.410259697927636</v>
      </c>
      <c r="H66" s="1"/>
      <c r="I66" s="1"/>
      <c r="J66" s="1"/>
      <c r="K66" s="75"/>
      <c r="L66" s="35"/>
      <c r="M66" s="36"/>
      <c r="N66" s="37"/>
      <c r="O66" s="37"/>
      <c r="P66" s="36"/>
      <c r="Q66" s="36"/>
      <c r="R66" s="37"/>
      <c r="S66" s="37"/>
      <c r="T66" s="36"/>
      <c r="U66" s="38"/>
      <c r="V66" s="35"/>
      <c r="W66" s="39"/>
      <c r="X66" s="1" t="s">
        <v>63</v>
      </c>
      <c r="Z66" s="7"/>
    </row>
    <row r="67" spans="1:26" ht="21" hidden="1" customHeight="1" x14ac:dyDescent="0.3">
      <c r="A67" s="96"/>
      <c r="B67" s="127"/>
      <c r="C67" s="112">
        <f t="shared" si="10"/>
        <v>65</v>
      </c>
      <c r="D67" s="44">
        <v>88829.86559999999</v>
      </c>
      <c r="E67" s="45">
        <f t="shared" si="14"/>
        <v>7402.4887999999992</v>
      </c>
      <c r="F67" s="86">
        <f t="shared" si="15"/>
        <v>46.042877393557937</v>
      </c>
      <c r="G67" s="1">
        <f t="shared" ref="G67:G74" si="16">D67/365*7/39</f>
        <v>43.681704193888301</v>
      </c>
      <c r="H67" s="1"/>
      <c r="I67" s="1"/>
      <c r="J67" s="1"/>
      <c r="K67" s="75"/>
      <c r="L67" s="35"/>
      <c r="M67" s="36"/>
      <c r="N67" s="37"/>
      <c r="O67" s="37"/>
      <c r="P67" s="36"/>
      <c r="Q67" s="36"/>
      <c r="R67" s="37"/>
      <c r="S67" s="37"/>
      <c r="T67" s="36"/>
      <c r="U67" s="38"/>
      <c r="V67" s="35"/>
      <c r="W67" s="39"/>
      <c r="X67" s="1" t="s">
        <v>63</v>
      </c>
      <c r="Z67" s="7"/>
    </row>
    <row r="68" spans="1:26" ht="21" hidden="1" customHeight="1" x14ac:dyDescent="0.3">
      <c r="A68" s="96"/>
      <c r="B68" s="127"/>
      <c r="C68" s="112">
        <f t="shared" si="10"/>
        <v>66</v>
      </c>
      <c r="D68" s="44">
        <v>91405.050799999997</v>
      </c>
      <c r="E68" s="45">
        <f t="shared" si="14"/>
        <v>7617.0875666666661</v>
      </c>
      <c r="F68" s="86">
        <f t="shared" si="15"/>
        <v>47.37766424287301</v>
      </c>
      <c r="G68" s="1">
        <f t="shared" si="16"/>
        <v>44.94804043554619</v>
      </c>
      <c r="H68" s="1"/>
      <c r="I68" s="1"/>
      <c r="J68" s="1"/>
      <c r="K68" s="75"/>
      <c r="L68" s="35"/>
      <c r="M68" s="36"/>
      <c r="N68" s="37"/>
      <c r="O68" s="37"/>
      <c r="P68" s="36"/>
      <c r="Q68" s="36"/>
      <c r="R68" s="37"/>
      <c r="S68" s="37"/>
      <c r="T68" s="36"/>
      <c r="U68" s="38"/>
      <c r="V68" s="35"/>
      <c r="W68" s="39"/>
      <c r="X68" s="1" t="s">
        <v>63</v>
      </c>
      <c r="Z68" s="7"/>
    </row>
    <row r="69" spans="1:26" ht="21" hidden="1" customHeight="1" thickBot="1" x14ac:dyDescent="0.35">
      <c r="A69" s="97"/>
      <c r="B69" s="128"/>
      <c r="C69" s="87">
        <f t="shared" si="10"/>
        <v>67</v>
      </c>
      <c r="D69" s="88">
        <v>93991.662799999991</v>
      </c>
      <c r="E69" s="89">
        <f t="shared" si="14"/>
        <v>7832.6385666666656</v>
      </c>
      <c r="F69" s="90">
        <f t="shared" si="15"/>
        <v>48.718373905960753</v>
      </c>
      <c r="G69" s="1">
        <f t="shared" si="16"/>
        <v>46.219995756937124</v>
      </c>
      <c r="H69" s="1"/>
      <c r="I69" s="1"/>
      <c r="J69" s="1"/>
      <c r="K69" s="75"/>
      <c r="L69" s="35"/>
      <c r="M69" s="36"/>
      <c r="N69" s="37"/>
      <c r="O69" s="37"/>
      <c r="P69" s="36"/>
      <c r="Q69" s="36"/>
      <c r="R69" s="37"/>
      <c r="S69" s="37"/>
      <c r="T69" s="36"/>
      <c r="U69" s="38"/>
      <c r="V69" s="35"/>
      <c r="W69" s="39"/>
      <c r="X69" s="1" t="s">
        <v>63</v>
      </c>
      <c r="Z69" s="7"/>
    </row>
    <row r="70" spans="1:26" ht="21" customHeight="1" x14ac:dyDescent="0.3">
      <c r="A70" s="15"/>
      <c r="B70" s="132" t="s">
        <v>69</v>
      </c>
      <c r="C70" s="41">
        <f t="shared" si="10"/>
        <v>68</v>
      </c>
      <c r="D70" s="118">
        <v>97571.367599999998</v>
      </c>
      <c r="E70" s="28">
        <f t="shared" si="14"/>
        <v>8130.9472999999998</v>
      </c>
      <c r="F70" s="1">
        <f t="shared" si="15"/>
        <v>50.573829929655687</v>
      </c>
      <c r="G70" s="1">
        <f t="shared" si="16"/>
        <v>47.980300189673343</v>
      </c>
      <c r="I70" s="7"/>
      <c r="J70" s="12"/>
      <c r="K70" s="75"/>
      <c r="L70" s="31"/>
      <c r="M70" s="29"/>
      <c r="N70" s="32"/>
      <c r="O70" s="32"/>
      <c r="P70" s="29"/>
      <c r="Q70" s="29"/>
      <c r="R70" s="32"/>
      <c r="S70" s="32"/>
      <c r="T70" s="29"/>
      <c r="U70" s="33"/>
      <c r="V70" s="31"/>
      <c r="W70" s="30"/>
      <c r="X70" s="98" t="s">
        <v>64</v>
      </c>
      <c r="Z70" s="7"/>
    </row>
    <row r="71" spans="1:26" ht="21" customHeight="1" x14ac:dyDescent="0.3">
      <c r="A71" s="15"/>
      <c r="B71" s="133"/>
      <c r="C71" s="41">
        <f t="shared" si="10"/>
        <v>69</v>
      </c>
      <c r="D71" s="118">
        <v>99201.2448</v>
      </c>
      <c r="E71" s="28">
        <f t="shared" si="14"/>
        <v>8266.7703999999994</v>
      </c>
      <c r="F71" s="1">
        <f t="shared" si="15"/>
        <v>51.418638548685678</v>
      </c>
      <c r="G71" s="1">
        <f t="shared" si="16"/>
        <v>48.781785289778718</v>
      </c>
      <c r="I71" s="7"/>
      <c r="J71" s="12"/>
      <c r="K71" s="75"/>
      <c r="L71" s="31"/>
      <c r="M71" s="29"/>
      <c r="N71" s="32"/>
      <c r="O71" s="32"/>
      <c r="P71" s="29"/>
      <c r="Q71" s="29"/>
      <c r="R71" s="32"/>
      <c r="S71" s="32"/>
      <c r="T71" s="29"/>
      <c r="U71" s="33"/>
      <c r="V71" s="31"/>
      <c r="W71" s="30"/>
      <c r="X71" s="99"/>
      <c r="Z71" s="7"/>
    </row>
    <row r="72" spans="1:26" ht="21" customHeight="1" x14ac:dyDescent="0.3">
      <c r="A72" s="15"/>
      <c r="B72" s="133"/>
      <c r="C72" s="41">
        <f t="shared" si="10"/>
        <v>70</v>
      </c>
      <c r="D72" s="118">
        <v>100830.08319999999</v>
      </c>
      <c r="E72" s="28">
        <f t="shared" si="14"/>
        <v>8402.5069333333322</v>
      </c>
      <c r="F72" s="1">
        <f t="shared" si="15"/>
        <v>52.262908730099959</v>
      </c>
      <c r="G72" s="1">
        <f t="shared" si="16"/>
        <v>49.582759564453809</v>
      </c>
      <c r="I72" s="7"/>
      <c r="J72" s="12"/>
      <c r="K72" s="75"/>
      <c r="L72" s="31"/>
      <c r="M72" s="29"/>
      <c r="N72" s="32"/>
      <c r="O72" s="32"/>
      <c r="P72" s="29"/>
      <c r="Q72" s="29"/>
      <c r="R72" s="32"/>
      <c r="S72" s="32"/>
      <c r="T72" s="29"/>
      <c r="U72" s="33"/>
      <c r="V72" s="31"/>
      <c r="W72" s="30"/>
      <c r="X72" s="99"/>
      <c r="Z72" s="7"/>
    </row>
    <row r="73" spans="1:26" ht="21" customHeight="1" x14ac:dyDescent="0.3">
      <c r="A73" s="15"/>
      <c r="B73" s="133"/>
      <c r="C73" s="41">
        <f t="shared" si="10"/>
        <v>71</v>
      </c>
      <c r="D73" s="118">
        <v>102458.9216</v>
      </c>
      <c r="E73" s="28">
        <f t="shared" si="14"/>
        <v>8538.2434666666668</v>
      </c>
      <c r="F73" s="1">
        <f t="shared" si="15"/>
        <v>53.107178911514254</v>
      </c>
      <c r="G73" s="1">
        <f t="shared" si="16"/>
        <v>50.383733839128908</v>
      </c>
      <c r="I73" s="7"/>
      <c r="J73" s="12"/>
      <c r="K73" s="75"/>
      <c r="L73" s="31"/>
      <c r="M73" s="29"/>
      <c r="N73" s="32"/>
      <c r="O73" s="32"/>
      <c r="P73" s="29"/>
      <c r="Q73" s="29"/>
      <c r="R73" s="32"/>
      <c r="S73" s="32"/>
      <c r="T73" s="29"/>
      <c r="U73" s="33"/>
      <c r="V73" s="31"/>
      <c r="W73" s="30"/>
      <c r="X73" s="99"/>
      <c r="Z73" s="7"/>
    </row>
    <row r="74" spans="1:26" ht="21" customHeight="1" thickBot="1" x14ac:dyDescent="0.35">
      <c r="A74" s="15"/>
      <c r="B74" s="134"/>
      <c r="C74" s="41">
        <f t="shared" si="10"/>
        <v>72</v>
      </c>
      <c r="D74" s="118">
        <v>104087.76</v>
      </c>
      <c r="E74" s="28">
        <f t="shared" si="14"/>
        <v>8673.98</v>
      </c>
      <c r="F74" s="1">
        <f t="shared" si="15"/>
        <v>53.951449092928549</v>
      </c>
      <c r="G74" s="1">
        <f t="shared" si="16"/>
        <v>51.184708113804007</v>
      </c>
      <c r="I74" s="7"/>
      <c r="J74" s="12"/>
      <c r="K74" s="75"/>
      <c r="L74" s="31"/>
      <c r="M74" s="29"/>
      <c r="N74" s="32"/>
      <c r="O74" s="32"/>
      <c r="P74" s="29"/>
      <c r="Q74" s="29"/>
      <c r="R74" s="32"/>
      <c r="S74" s="32"/>
      <c r="T74" s="29"/>
      <c r="U74" s="33"/>
      <c r="V74" s="31"/>
      <c r="W74" s="30"/>
      <c r="X74" s="100"/>
      <c r="Z74" s="7"/>
    </row>
    <row r="75" spans="1:26" ht="21" hidden="1" customHeight="1" x14ac:dyDescent="0.3">
      <c r="A75" s="101" t="s">
        <v>53</v>
      </c>
      <c r="B75" s="104"/>
      <c r="C75" s="82">
        <f t="shared" si="10"/>
        <v>73</v>
      </c>
      <c r="D75" s="83"/>
      <c r="E75" s="84"/>
      <c r="F75" s="85"/>
      <c r="G75" s="1"/>
      <c r="H75" s="1"/>
      <c r="I75" s="1"/>
      <c r="J75" s="1"/>
      <c r="K75" s="1"/>
      <c r="L75" s="35"/>
      <c r="M75" s="36"/>
      <c r="N75" s="37"/>
      <c r="O75" s="37"/>
      <c r="P75" s="36"/>
      <c r="Q75" s="36"/>
      <c r="R75" s="37"/>
      <c r="S75" s="37"/>
      <c r="T75" s="36"/>
      <c r="U75" s="38"/>
      <c r="V75" s="35"/>
      <c r="W75" s="39"/>
      <c r="X75" s="1" t="s">
        <v>65</v>
      </c>
      <c r="Z75" s="7"/>
    </row>
    <row r="76" spans="1:26" ht="21" hidden="1" customHeight="1" x14ac:dyDescent="0.3">
      <c r="A76" s="102"/>
      <c r="B76" s="91"/>
      <c r="C76" s="112">
        <f t="shared" si="10"/>
        <v>74</v>
      </c>
      <c r="D76" s="44"/>
      <c r="E76" s="45"/>
      <c r="F76" s="86"/>
      <c r="G76" s="1"/>
      <c r="H76" s="1"/>
      <c r="I76" s="1"/>
      <c r="J76" s="1"/>
      <c r="K76" s="1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1" t="s">
        <v>65</v>
      </c>
      <c r="Z76" s="7"/>
    </row>
    <row r="77" spans="1:26" ht="21" hidden="1" customHeight="1" x14ac:dyDescent="0.3">
      <c r="A77" s="102"/>
      <c r="B77" s="91"/>
      <c r="C77" s="112">
        <f t="shared" si="10"/>
        <v>75</v>
      </c>
      <c r="D77" s="44"/>
      <c r="E77" s="45"/>
      <c r="F77" s="86"/>
      <c r="G77" s="1"/>
      <c r="H77" s="1"/>
      <c r="I77" s="1"/>
      <c r="J77" s="1"/>
      <c r="K77" s="1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1" t="s">
        <v>65</v>
      </c>
      <c r="Z77" s="7"/>
    </row>
    <row r="78" spans="1:26" ht="21" hidden="1" customHeight="1" x14ac:dyDescent="0.3">
      <c r="A78" s="102"/>
      <c r="B78" s="91"/>
      <c r="C78" s="112">
        <f t="shared" si="10"/>
        <v>76</v>
      </c>
      <c r="D78" s="44"/>
      <c r="E78" s="45"/>
      <c r="F78" s="86"/>
      <c r="G78" s="1"/>
      <c r="H78" s="1"/>
      <c r="I78" s="1"/>
      <c r="J78" s="1"/>
      <c r="K78" s="1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1" t="s">
        <v>65</v>
      </c>
      <c r="Z78" s="7"/>
    </row>
    <row r="79" spans="1:26" ht="21" hidden="1" customHeight="1" x14ac:dyDescent="0.3">
      <c r="A79" s="102"/>
      <c r="B79" s="91"/>
      <c r="C79" s="112">
        <f t="shared" si="10"/>
        <v>77</v>
      </c>
      <c r="D79" s="44"/>
      <c r="E79" s="45"/>
      <c r="F79" s="86"/>
      <c r="G79" s="1"/>
      <c r="H79" s="1"/>
      <c r="I79" s="1"/>
      <c r="J79" s="1"/>
      <c r="K79" s="1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1" t="s">
        <v>65</v>
      </c>
      <c r="Z79" s="7"/>
    </row>
    <row r="80" spans="1:26" ht="21" hidden="1" customHeight="1" thickBot="1" x14ac:dyDescent="0.35">
      <c r="A80" s="103"/>
      <c r="B80" s="105"/>
      <c r="C80" s="87">
        <f t="shared" si="10"/>
        <v>78</v>
      </c>
      <c r="D80" s="88"/>
      <c r="E80" s="89"/>
      <c r="F80" s="90"/>
      <c r="G80" s="1"/>
      <c r="H80" s="1"/>
      <c r="I80" s="1"/>
      <c r="J80" s="1"/>
      <c r="K80" s="1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1" t="s">
        <v>65</v>
      </c>
      <c r="Z80" s="7"/>
    </row>
    <row r="81" spans="1:26" ht="21" customHeight="1" x14ac:dyDescent="0.3">
      <c r="A81" s="135" t="s">
        <v>71</v>
      </c>
      <c r="C81" s="41">
        <f t="shared" si="10"/>
        <v>79</v>
      </c>
      <c r="D81" s="44">
        <v>130153.3296</v>
      </c>
      <c r="E81" s="28">
        <f t="shared" si="14"/>
        <v>10846.1108</v>
      </c>
      <c r="F81" s="1">
        <f t="shared" si="15"/>
        <v>67.461925746019986</v>
      </c>
      <c r="G81" s="14"/>
      <c r="H81" s="42"/>
      <c r="I81" s="43"/>
      <c r="J81" s="1"/>
      <c r="K81" s="14"/>
      <c r="X81" s="98" t="s">
        <v>66</v>
      </c>
      <c r="Z81" s="7"/>
    </row>
    <row r="82" spans="1:26" ht="21" customHeight="1" x14ac:dyDescent="0.3">
      <c r="A82" s="136"/>
      <c r="C82" s="41">
        <f t="shared" si="10"/>
        <v>80</v>
      </c>
      <c r="D82" s="44">
        <v>131238.8756</v>
      </c>
      <c r="E82" s="28">
        <f t="shared" si="14"/>
        <v>10936.572966666667</v>
      </c>
      <c r="F82" s="1">
        <f t="shared" si="15"/>
        <v>68.024593054424287</v>
      </c>
      <c r="G82" s="14"/>
      <c r="H82" s="42"/>
      <c r="I82" s="43"/>
      <c r="J82" s="1"/>
      <c r="K82" s="14"/>
      <c r="X82" s="99"/>
      <c r="Z82" s="7"/>
    </row>
    <row r="83" spans="1:26" ht="21" customHeight="1" x14ac:dyDescent="0.3">
      <c r="A83" s="136"/>
      <c r="C83" s="41">
        <f t="shared" si="10"/>
        <v>81</v>
      </c>
      <c r="D83" s="44">
        <v>132325.46039999998</v>
      </c>
      <c r="E83" s="28">
        <f t="shared" si="14"/>
        <v>11027.121699999998</v>
      </c>
      <c r="F83" s="1">
        <f t="shared" si="15"/>
        <v>68.587798800444261</v>
      </c>
      <c r="G83" s="14"/>
      <c r="H83" s="42"/>
      <c r="I83" s="43"/>
      <c r="J83" s="1"/>
      <c r="K83" s="14"/>
      <c r="X83" s="99"/>
      <c r="Z83" s="7"/>
    </row>
    <row r="84" spans="1:26" ht="21" customHeight="1" x14ac:dyDescent="0.3">
      <c r="A84" s="136"/>
      <c r="C84" s="41">
        <f t="shared" si="10"/>
        <v>82</v>
      </c>
      <c r="D84" s="44">
        <v>133411.00639999998</v>
      </c>
      <c r="E84" s="28">
        <f t="shared" si="14"/>
        <v>11117.583866666666</v>
      </c>
      <c r="F84" s="1">
        <f t="shared" si="15"/>
        <v>69.150466108848576</v>
      </c>
      <c r="G84" s="14"/>
      <c r="H84" s="42"/>
      <c r="I84" s="43"/>
      <c r="J84" s="1"/>
      <c r="K84" s="14"/>
      <c r="X84" s="99"/>
      <c r="Z84" s="7"/>
    </row>
    <row r="85" spans="1:26" ht="21" customHeight="1" x14ac:dyDescent="0.3">
      <c r="A85" s="136"/>
      <c r="C85" s="41">
        <f t="shared" si="10"/>
        <v>83</v>
      </c>
      <c r="D85" s="44">
        <v>134497.5912</v>
      </c>
      <c r="E85" s="28">
        <f t="shared" si="14"/>
        <v>11208.132599999999</v>
      </c>
      <c r="F85" s="1">
        <f t="shared" si="15"/>
        <v>69.713671854868565</v>
      </c>
      <c r="G85" s="14"/>
      <c r="H85" s="42"/>
      <c r="I85" s="43"/>
      <c r="J85" s="1"/>
      <c r="K85" s="14"/>
      <c r="X85" s="99"/>
      <c r="Z85" s="7"/>
    </row>
    <row r="86" spans="1:26" ht="21" customHeight="1" x14ac:dyDescent="0.3">
      <c r="A86" s="137"/>
      <c r="B86" s="138" t="s">
        <v>72</v>
      </c>
      <c r="C86" s="41">
        <f t="shared" si="10"/>
        <v>84</v>
      </c>
      <c r="D86" s="44">
        <v>135583.1372</v>
      </c>
      <c r="E86" s="28">
        <f t="shared" si="14"/>
        <v>11298.594766666667</v>
      </c>
      <c r="F86" s="1">
        <f t="shared" si="15"/>
        <v>70.276339163272866</v>
      </c>
      <c r="G86" s="14"/>
      <c r="H86" s="42"/>
      <c r="I86" s="43"/>
      <c r="J86" s="1"/>
      <c r="K86" s="77"/>
      <c r="X86" s="100"/>
      <c r="Z86" s="7"/>
    </row>
    <row r="87" spans="1:26" ht="21" customHeight="1" x14ac:dyDescent="0.3">
      <c r="B87" s="139"/>
      <c r="C87" s="41">
        <f t="shared" si="10"/>
        <v>85</v>
      </c>
      <c r="D87" s="44">
        <v>136669.72199999998</v>
      </c>
      <c r="E87" s="28">
        <f t="shared" si="14"/>
        <v>11389.143499999998</v>
      </c>
      <c r="F87" s="1">
        <f t="shared" si="15"/>
        <v>70.83954490929284</v>
      </c>
      <c r="G87" s="14"/>
      <c r="H87" s="42"/>
      <c r="I87" s="43"/>
      <c r="J87" s="1"/>
      <c r="K87" s="78"/>
      <c r="Z87" s="7"/>
    </row>
    <row r="88" spans="1:26" ht="21" customHeight="1" x14ac:dyDescent="0.3">
      <c r="B88" s="139"/>
      <c r="C88" s="41">
        <f t="shared" si="10"/>
        <v>86</v>
      </c>
      <c r="D88" s="44">
        <v>137755.26799999998</v>
      </c>
      <c r="E88" s="28">
        <f t="shared" si="14"/>
        <v>11479.605666666665</v>
      </c>
      <c r="F88" s="1">
        <f t="shared" si="15"/>
        <v>71.402212217697127</v>
      </c>
      <c r="G88" s="14"/>
      <c r="H88" s="42"/>
      <c r="I88" s="43"/>
      <c r="J88" s="1"/>
      <c r="K88" s="78"/>
      <c r="Z88" s="7"/>
    </row>
    <row r="89" spans="1:26" ht="21" customHeight="1" x14ac:dyDescent="0.3">
      <c r="B89" s="139"/>
      <c r="C89" s="41">
        <f t="shared" si="10"/>
        <v>87</v>
      </c>
      <c r="D89" s="44">
        <v>138841.85279999999</v>
      </c>
      <c r="E89" s="28">
        <f t="shared" si="14"/>
        <v>11570.154399999999</v>
      </c>
      <c r="F89" s="1">
        <f t="shared" si="15"/>
        <v>71.965417963717144</v>
      </c>
      <c r="G89" s="14"/>
      <c r="H89" s="42"/>
      <c r="I89" s="43"/>
      <c r="J89" s="1"/>
      <c r="K89" s="78"/>
      <c r="Z89" s="7"/>
    </row>
    <row r="90" spans="1:26" ht="21" customHeight="1" x14ac:dyDescent="0.3">
      <c r="B90" s="139"/>
      <c r="C90" s="41">
        <f t="shared" si="10"/>
        <v>88</v>
      </c>
      <c r="D90" s="44">
        <v>139927.3988</v>
      </c>
      <c r="E90" s="28">
        <f t="shared" si="14"/>
        <v>11660.616566666666</v>
      </c>
      <c r="F90" s="1">
        <f t="shared" si="15"/>
        <v>72.52808527212143</v>
      </c>
      <c r="G90" s="14"/>
      <c r="H90" s="42"/>
      <c r="I90" s="43"/>
      <c r="J90" s="1"/>
      <c r="K90" s="78"/>
      <c r="Z90" s="7"/>
    </row>
    <row r="91" spans="1:26" ht="21" customHeight="1" x14ac:dyDescent="0.3">
      <c r="B91" s="140"/>
      <c r="C91" s="41">
        <f t="shared" si="10"/>
        <v>89</v>
      </c>
      <c r="D91" s="44">
        <v>141013.98360000001</v>
      </c>
      <c r="E91" s="28">
        <f t="shared" si="14"/>
        <v>11751.165300000001</v>
      </c>
      <c r="F91" s="1">
        <f t="shared" si="15"/>
        <v>73.091291018141447</v>
      </c>
      <c r="G91" s="14"/>
      <c r="H91" s="42"/>
      <c r="I91" s="43"/>
      <c r="J91" s="1"/>
      <c r="K91" s="79"/>
      <c r="Z91" s="7"/>
    </row>
    <row r="92" spans="1:26" ht="21" customHeight="1" x14ac:dyDescent="0.3">
      <c r="A92" s="129" t="s">
        <v>52</v>
      </c>
      <c r="C92" s="41">
        <f t="shared" si="10"/>
        <v>90</v>
      </c>
      <c r="D92" s="44">
        <v>159476.576</v>
      </c>
      <c r="E92" s="28">
        <f t="shared" si="14"/>
        <v>13289.714666666667</v>
      </c>
      <c r="F92" s="1">
        <f t="shared" si="15"/>
        <v>82.660942761940035</v>
      </c>
      <c r="G92" s="14"/>
      <c r="H92" s="42"/>
      <c r="I92" s="43"/>
      <c r="J92" s="1"/>
      <c r="K92" s="14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 t="s">
        <v>67</v>
      </c>
      <c r="Z92" s="7"/>
    </row>
    <row r="93" spans="1:26" ht="21" customHeight="1" x14ac:dyDescent="0.3">
      <c r="A93" s="130"/>
      <c r="C93" s="41">
        <f t="shared" si="10"/>
        <v>91</v>
      </c>
      <c r="D93" s="44">
        <v>160562.122</v>
      </c>
      <c r="E93" s="28">
        <f t="shared" si="14"/>
        <v>13380.176833333333</v>
      </c>
      <c r="F93" s="1">
        <f t="shared" si="15"/>
        <v>83.223610070344321</v>
      </c>
      <c r="G93" s="14"/>
      <c r="H93" s="42"/>
      <c r="I93" s="43"/>
      <c r="J93" s="1"/>
      <c r="K93" s="14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 t="s">
        <v>67</v>
      </c>
      <c r="Z93" s="7"/>
    </row>
    <row r="94" spans="1:26" ht="21" customHeight="1" x14ac:dyDescent="0.3">
      <c r="A94" s="130"/>
      <c r="C94" s="41">
        <f t="shared" si="10"/>
        <v>92</v>
      </c>
      <c r="D94" s="44">
        <v>161648.70679999999</v>
      </c>
      <c r="E94" s="28">
        <f t="shared" si="14"/>
        <v>13470.725566666666</v>
      </c>
      <c r="F94" s="1">
        <f t="shared" si="15"/>
        <v>83.78681581636431</v>
      </c>
      <c r="G94" s="14"/>
      <c r="H94" s="42"/>
      <c r="I94" s="43"/>
      <c r="J94" s="1"/>
      <c r="K94" s="14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 t="s">
        <v>67</v>
      </c>
      <c r="Z94" s="7"/>
    </row>
    <row r="95" spans="1:26" ht="21" customHeight="1" x14ac:dyDescent="0.3">
      <c r="A95" s="131"/>
      <c r="C95" s="41">
        <f t="shared" si="10"/>
        <v>93</v>
      </c>
      <c r="D95" s="44">
        <v>162734.25279999999</v>
      </c>
      <c r="E95" s="28">
        <f t="shared" si="14"/>
        <v>13561.187733333332</v>
      </c>
      <c r="F95" s="1">
        <f t="shared" si="15"/>
        <v>84.349483124768597</v>
      </c>
      <c r="G95" s="14"/>
      <c r="H95" s="42"/>
      <c r="I95" s="43"/>
      <c r="J95" s="1"/>
      <c r="K95" s="14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 t="s">
        <v>67</v>
      </c>
      <c r="Z95" s="7"/>
    </row>
    <row r="96" spans="1:26" x14ac:dyDescent="0.3">
      <c r="C96" s="41"/>
    </row>
    <row r="98" spans="1:2" x14ac:dyDescent="0.3">
      <c r="A98" s="111" t="s">
        <v>73</v>
      </c>
      <c r="B98" s="106" t="s">
        <v>74</v>
      </c>
    </row>
    <row r="99" spans="1:2" x14ac:dyDescent="0.3">
      <c r="A99" s="109"/>
      <c r="B99" s="108"/>
    </row>
    <row r="100" spans="1:2" x14ac:dyDescent="0.3">
      <c r="A100" s="109"/>
      <c r="B100" s="108"/>
    </row>
    <row r="101" spans="1:2" x14ac:dyDescent="0.3">
      <c r="A101" s="109"/>
      <c r="B101" s="108"/>
    </row>
    <row r="102" spans="1:2" x14ac:dyDescent="0.3">
      <c r="A102" s="109"/>
      <c r="B102" s="108"/>
    </row>
    <row r="103" spans="1:2" x14ac:dyDescent="0.3">
      <c r="A103" s="109"/>
      <c r="B103" s="108"/>
    </row>
    <row r="104" spans="1:2" x14ac:dyDescent="0.3">
      <c r="A104" s="110"/>
      <c r="B104" s="107"/>
    </row>
  </sheetData>
  <sheetProtection sheet="1" objects="1" scenarios="1"/>
  <mergeCells count="15">
    <mergeCell ref="A5:A7"/>
    <mergeCell ref="A9:A14"/>
    <mergeCell ref="B13:B21"/>
    <mergeCell ref="A17:A27"/>
    <mergeCell ref="B25:B31"/>
    <mergeCell ref="A28:A35"/>
    <mergeCell ref="B33:B39"/>
    <mergeCell ref="A36:A44"/>
    <mergeCell ref="B42:B47"/>
    <mergeCell ref="A46:A53"/>
    <mergeCell ref="A92:A95"/>
    <mergeCell ref="B70:B74"/>
    <mergeCell ref="A81:A86"/>
    <mergeCell ref="B86:B91"/>
    <mergeCell ref="B55:B61"/>
  </mergeCells>
  <phoneticPr fontId="6" type="noConversion"/>
  <printOptions gridLines="1" gridLinesSet="0"/>
  <pageMargins left="0.53" right="0.35433070866141736" top="0.35" bottom="0.39370078740157483" header="0.51181102362204722" footer="0.51181102362204722"/>
  <pageSetup paperSize="9" scale="46" orientation="portrait" r:id="rId1"/>
  <headerFooter alignWithMargins="0"/>
  <rowBreaks count="1" manualBreakCount="1">
    <brk id="4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6"/>
  <sheetViews>
    <sheetView view="pageBreakPreview" topLeftCell="A29" zoomScaleNormal="100" zoomScaleSheetLayoutView="100" workbookViewId="0">
      <selection activeCell="A9" sqref="A9:XFD9"/>
    </sheetView>
  </sheetViews>
  <sheetFormatPr defaultRowHeight="13.2" x14ac:dyDescent="0.25"/>
  <cols>
    <col min="1" max="1" width="11.6640625" customWidth="1"/>
    <col min="2" max="2" width="11.6640625" style="7" customWidth="1"/>
    <col min="3" max="3" width="13.109375" hidden="1" customWidth="1"/>
    <col min="4" max="6" width="11.6640625" hidden="1" customWidth="1"/>
    <col min="7" max="7" width="11.6640625" customWidth="1"/>
    <col min="8" max="8" width="21.33203125" style="11" hidden="1" customWidth="1"/>
    <col min="9" max="12" width="11.6640625" style="11" customWidth="1"/>
  </cols>
  <sheetData>
    <row r="1" spans="1:12" s="10" customFormat="1" ht="34.5" customHeight="1" thickBot="1" x14ac:dyDescent="0.3">
      <c r="A1" s="160" t="s">
        <v>20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2"/>
    </row>
    <row r="2" spans="1:12" ht="34.5" customHeight="1" thickBot="1" x14ac:dyDescent="0.3">
      <c r="A2" s="46"/>
      <c r="B2" s="74"/>
      <c r="C2" s="48"/>
      <c r="D2" s="48"/>
      <c r="E2" s="170" t="str">
        <f>scps!D1</f>
        <v xml:space="preserve">WBC PAYSCALES 1.4.23 </v>
      </c>
      <c r="F2" s="171"/>
      <c r="G2" s="171"/>
      <c r="H2" s="171"/>
      <c r="I2" s="171"/>
      <c r="J2" s="172"/>
      <c r="K2" s="49"/>
      <c r="L2" s="50"/>
    </row>
    <row r="3" spans="1:12" s="10" customFormat="1" ht="34.5" customHeight="1" x14ac:dyDescent="0.25">
      <c r="A3" s="163" t="s">
        <v>75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5"/>
    </row>
    <row r="4" spans="1:12" s="10" customFormat="1" ht="34.5" customHeight="1" thickBot="1" x14ac:dyDescent="0.3">
      <c r="A4" s="166" t="s">
        <v>21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8"/>
    </row>
    <row r="5" spans="1:12" ht="13.8" thickBot="1" x14ac:dyDescent="0.3"/>
    <row r="6" spans="1:12" ht="13.8" thickBot="1" x14ac:dyDescent="0.3">
      <c r="A6" s="157" t="s">
        <v>30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9"/>
    </row>
    <row r="7" spans="1:12" ht="13.8" thickBot="1" x14ac:dyDescent="0.3">
      <c r="A7" s="46"/>
      <c r="B7" s="47"/>
      <c r="C7" s="48"/>
      <c r="D7" s="48"/>
      <c r="E7" s="48"/>
      <c r="F7" s="48"/>
      <c r="G7" s="48"/>
      <c r="H7" s="49"/>
      <c r="I7" s="155" t="s">
        <v>22</v>
      </c>
      <c r="J7" s="156"/>
      <c r="K7" s="155" t="s">
        <v>23</v>
      </c>
      <c r="L7" s="156"/>
    </row>
    <row r="8" spans="1:12" x14ac:dyDescent="0.25">
      <c r="A8" s="51" t="s">
        <v>0</v>
      </c>
      <c r="B8" s="52" t="s">
        <v>1</v>
      </c>
      <c r="C8" s="53">
        <v>0.115</v>
      </c>
      <c r="D8" s="53">
        <v>0.14499999999999999</v>
      </c>
      <c r="E8" s="54" t="s">
        <v>24</v>
      </c>
      <c r="F8" s="54" t="s">
        <v>25</v>
      </c>
      <c r="G8" s="55" t="s">
        <v>26</v>
      </c>
      <c r="H8" s="62" t="s">
        <v>51</v>
      </c>
      <c r="I8" s="63" t="s">
        <v>27</v>
      </c>
      <c r="J8" s="63" t="s">
        <v>28</v>
      </c>
      <c r="K8" s="63" t="s">
        <v>29</v>
      </c>
      <c r="L8" s="64" t="s">
        <v>28</v>
      </c>
    </row>
    <row r="9" spans="1:12" x14ac:dyDescent="0.25">
      <c r="A9" s="51">
        <v>2</v>
      </c>
      <c r="B9" s="52">
        <f>scps!D4</f>
        <v>22366</v>
      </c>
      <c r="C9" s="65">
        <f>B9*11.5%</f>
        <v>2572.09</v>
      </c>
      <c r="D9" s="65">
        <f>B9*14.5%</f>
        <v>3243.0699999999997</v>
      </c>
      <c r="E9" s="65">
        <f>B9+C9</f>
        <v>24938.09</v>
      </c>
      <c r="F9" s="65">
        <f>B9+D9</f>
        <v>25609.07</v>
      </c>
      <c r="G9" s="55">
        <f>B9/52.143/37</f>
        <v>11.592859760399026</v>
      </c>
      <c r="H9" s="55">
        <f>G9*108.33%</f>
        <v>12.558544978440263</v>
      </c>
      <c r="I9" s="55">
        <f>SUM(G9*11.5%)</f>
        <v>1.3331788724458882</v>
      </c>
      <c r="J9" s="66">
        <f>G9+I9</f>
        <v>12.926038632844914</v>
      </c>
      <c r="K9" s="55">
        <f>SUM(G9*14.5%)</f>
        <v>1.6809646652578587</v>
      </c>
      <c r="L9" s="67">
        <f>SUM(G9+K9)</f>
        <v>13.273824425656885</v>
      </c>
    </row>
    <row r="10" spans="1:12" ht="13.8" thickBot="1" x14ac:dyDescent="0.3">
      <c r="A10" s="57">
        <v>3</v>
      </c>
      <c r="B10" s="80">
        <f>scps!D5</f>
        <v>22737</v>
      </c>
      <c r="C10" s="58">
        <f>B10*11.5%</f>
        <v>2614.7550000000001</v>
      </c>
      <c r="D10" s="58">
        <f>B10*14.5%</f>
        <v>3296.8649999999998</v>
      </c>
      <c r="E10" s="58">
        <f>B10+C10</f>
        <v>25351.755000000001</v>
      </c>
      <c r="F10" s="58">
        <f>B10+D10</f>
        <v>26033.864999999998</v>
      </c>
      <c r="G10" s="59">
        <f>B10/52.143/37</f>
        <v>11.785158382017022</v>
      </c>
      <c r="H10" s="59">
        <f>G10*108.33%</f>
        <v>12.766862075239038</v>
      </c>
      <c r="I10" s="59">
        <f>SUM(G10*11.5%)</f>
        <v>1.3552932139319576</v>
      </c>
      <c r="J10" s="60">
        <f>G10+I10</f>
        <v>13.14045159594898</v>
      </c>
      <c r="K10" s="59">
        <f>SUM(G10*14.5%)</f>
        <v>1.708847965392468</v>
      </c>
      <c r="L10" s="68">
        <f>SUM(G10+K10)</f>
        <v>13.49400634740949</v>
      </c>
    </row>
    <row r="11" spans="1:12" ht="13.8" thickBot="1" x14ac:dyDescent="0.3"/>
    <row r="12" spans="1:12" ht="13.8" thickBot="1" x14ac:dyDescent="0.3">
      <c r="A12" s="169" t="s">
        <v>54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9"/>
    </row>
    <row r="13" spans="1:12" ht="13.8" thickBot="1" x14ac:dyDescent="0.3">
      <c r="A13" s="46"/>
      <c r="B13" s="47"/>
      <c r="C13" s="48"/>
      <c r="D13" s="48"/>
      <c r="E13" s="48"/>
      <c r="F13" s="48"/>
      <c r="G13" s="48"/>
      <c r="H13" s="49"/>
      <c r="I13" s="155" t="s">
        <v>22</v>
      </c>
      <c r="J13" s="156"/>
      <c r="K13" s="155" t="s">
        <v>23</v>
      </c>
      <c r="L13" s="156"/>
    </row>
    <row r="14" spans="1:12" x14ac:dyDescent="0.25">
      <c r="A14" s="51" t="s">
        <v>0</v>
      </c>
      <c r="B14" s="52" t="s">
        <v>1</v>
      </c>
      <c r="C14" s="53">
        <v>0.115</v>
      </c>
      <c r="D14" s="53">
        <v>0.14499999999999999</v>
      </c>
      <c r="E14" s="54" t="s">
        <v>24</v>
      </c>
      <c r="F14" s="54" t="s">
        <v>31</v>
      </c>
      <c r="G14" s="55" t="s">
        <v>26</v>
      </c>
      <c r="H14" s="62" t="s">
        <v>51</v>
      </c>
      <c r="I14" s="63" t="s">
        <v>27</v>
      </c>
      <c r="J14" s="63" t="s">
        <v>28</v>
      </c>
      <c r="K14" s="63" t="s">
        <v>29</v>
      </c>
      <c r="L14" s="64" t="s">
        <v>28</v>
      </c>
    </row>
    <row r="15" spans="1:12" x14ac:dyDescent="0.25">
      <c r="A15" s="51">
        <v>3</v>
      </c>
      <c r="B15" s="52">
        <f>scps!D5</f>
        <v>22737</v>
      </c>
      <c r="C15" s="69">
        <f t="shared" ref="C15:C17" si="0">B15*11.5%</f>
        <v>2614.7550000000001</v>
      </c>
      <c r="D15" s="65">
        <f t="shared" ref="D15:D17" si="1">B15*14.5%</f>
        <v>3296.8649999999998</v>
      </c>
      <c r="E15" s="65">
        <f t="shared" ref="E15:E17" si="2">B15+C15</f>
        <v>25351.755000000001</v>
      </c>
      <c r="F15" s="65">
        <f t="shared" ref="F15:F17" si="3">B15+D15</f>
        <v>26033.864999999998</v>
      </c>
      <c r="G15" s="55">
        <f t="shared" ref="G15:G17" si="4">B15/52.143/37</f>
        <v>11.785158382017022</v>
      </c>
      <c r="H15" s="55">
        <f>G15*108.33%</f>
        <v>12.766862075239038</v>
      </c>
      <c r="I15" s="55">
        <f t="shared" ref="I15:I17" si="5">SUM(G15*11.5%)</f>
        <v>1.3552932139319576</v>
      </c>
      <c r="J15" s="66">
        <f>G15+I15</f>
        <v>13.14045159594898</v>
      </c>
      <c r="K15" s="55">
        <f t="shared" ref="K15:K17" si="6">SUM(G15*14.5%)</f>
        <v>1.708847965392468</v>
      </c>
      <c r="L15" s="67">
        <f t="shared" ref="L15:L17" si="7">SUM(G15+K15)</f>
        <v>13.49400634740949</v>
      </c>
    </row>
    <row r="16" spans="1:12" x14ac:dyDescent="0.25">
      <c r="A16" s="51">
        <v>4</v>
      </c>
      <c r="B16" s="52">
        <f>scps!D6</f>
        <v>23114</v>
      </c>
      <c r="C16" s="69">
        <f t="shared" si="0"/>
        <v>2658.11</v>
      </c>
      <c r="D16" s="65">
        <f t="shared" si="1"/>
        <v>3351.5299999999997</v>
      </c>
      <c r="E16" s="65">
        <f t="shared" si="2"/>
        <v>25772.11</v>
      </c>
      <c r="F16" s="65">
        <f t="shared" si="3"/>
        <v>26465.53</v>
      </c>
      <c r="G16" s="55">
        <f t="shared" si="4"/>
        <v>11.980566954388944</v>
      </c>
      <c r="H16" s="55">
        <f t="shared" ref="H16:H17" si="8">G16*108.33%</f>
        <v>12.978548181689543</v>
      </c>
      <c r="I16" s="55">
        <f t="shared" si="5"/>
        <v>1.3777651997547287</v>
      </c>
      <c r="J16" s="66">
        <f t="shared" ref="J16:J17" si="9">G16+I16</f>
        <v>13.358332154143673</v>
      </c>
      <c r="K16" s="55">
        <f t="shared" si="6"/>
        <v>1.7371822083863968</v>
      </c>
      <c r="L16" s="67">
        <f t="shared" si="7"/>
        <v>13.717749162775341</v>
      </c>
    </row>
    <row r="17" spans="1:12" ht="13.8" thickBot="1" x14ac:dyDescent="0.3">
      <c r="A17" s="57">
        <v>5</v>
      </c>
      <c r="B17" s="80">
        <f>scps!D7</f>
        <v>23500</v>
      </c>
      <c r="C17" s="70">
        <f t="shared" si="0"/>
        <v>2702.5</v>
      </c>
      <c r="D17" s="58">
        <f t="shared" si="1"/>
        <v>3407.4999999999995</v>
      </c>
      <c r="E17" s="58">
        <f t="shared" si="2"/>
        <v>26202.5</v>
      </c>
      <c r="F17" s="58">
        <f t="shared" si="3"/>
        <v>26907.5</v>
      </c>
      <c r="G17" s="59">
        <f t="shared" si="4"/>
        <v>12.180640452891762</v>
      </c>
      <c r="H17" s="59">
        <f t="shared" si="8"/>
        <v>13.195287802617644</v>
      </c>
      <c r="I17" s="59">
        <f t="shared" si="5"/>
        <v>1.4007736520825527</v>
      </c>
      <c r="J17" s="60">
        <f t="shared" si="9"/>
        <v>13.581414104974314</v>
      </c>
      <c r="K17" s="59">
        <f t="shared" si="6"/>
        <v>1.7661928656693053</v>
      </c>
      <c r="L17" s="68">
        <f t="shared" si="7"/>
        <v>13.946833318561067</v>
      </c>
    </row>
    <row r="18" spans="1:12" ht="13.8" thickBot="1" x14ac:dyDescent="0.3"/>
    <row r="19" spans="1:12" ht="13.8" thickBot="1" x14ac:dyDescent="0.3">
      <c r="A19" s="157" t="s">
        <v>32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9"/>
    </row>
    <row r="20" spans="1:12" ht="13.8" thickBot="1" x14ac:dyDescent="0.3">
      <c r="A20" s="46"/>
      <c r="B20" s="47"/>
      <c r="C20" s="48"/>
      <c r="D20" s="48"/>
      <c r="E20" s="48"/>
      <c r="F20" s="48"/>
      <c r="G20" s="48"/>
      <c r="H20" s="49"/>
      <c r="I20" s="155" t="s">
        <v>22</v>
      </c>
      <c r="J20" s="156"/>
      <c r="K20" s="155" t="s">
        <v>23</v>
      </c>
      <c r="L20" s="156"/>
    </row>
    <row r="21" spans="1:12" x14ac:dyDescent="0.25">
      <c r="A21" s="51" t="s">
        <v>0</v>
      </c>
      <c r="B21" s="52" t="s">
        <v>1</v>
      </c>
      <c r="C21" s="53">
        <v>0.122</v>
      </c>
      <c r="D21" s="53">
        <v>0.14799999999999999</v>
      </c>
      <c r="E21" s="54" t="s">
        <v>33</v>
      </c>
      <c r="F21" s="54" t="s">
        <v>34</v>
      </c>
      <c r="G21" s="55" t="s">
        <v>26</v>
      </c>
      <c r="H21" s="62" t="s">
        <v>51</v>
      </c>
      <c r="I21" s="63" t="s">
        <v>35</v>
      </c>
      <c r="J21" s="63" t="s">
        <v>28</v>
      </c>
      <c r="K21" s="63" t="s">
        <v>36</v>
      </c>
      <c r="L21" s="64" t="s">
        <v>28</v>
      </c>
    </row>
    <row r="22" spans="1:12" x14ac:dyDescent="0.25">
      <c r="A22" s="51">
        <v>5</v>
      </c>
      <c r="B22" s="52">
        <f>scps!D7</f>
        <v>23500</v>
      </c>
      <c r="C22" s="69">
        <f t="shared" ref="C22" si="10">B22*12.2%</f>
        <v>2867</v>
      </c>
      <c r="D22" s="69">
        <f t="shared" ref="D22" si="11">B22*14.8%</f>
        <v>3478.0000000000005</v>
      </c>
      <c r="E22" s="65">
        <f t="shared" ref="E22" si="12">B22+C22</f>
        <v>26367</v>
      </c>
      <c r="F22" s="65">
        <f t="shared" ref="F22" si="13">B22+D22</f>
        <v>26978</v>
      </c>
      <c r="G22" s="55">
        <f t="shared" ref="G22" si="14">B22/52.143/37</f>
        <v>12.180640452891762</v>
      </c>
      <c r="H22" s="55">
        <f t="shared" ref="H22" si="15">G22*108.33%</f>
        <v>13.195287802617644</v>
      </c>
      <c r="I22" s="55">
        <f t="shared" ref="I22" si="16">SUM(G22*12.2%)</f>
        <v>1.4860381352527949</v>
      </c>
      <c r="J22" s="66">
        <f t="shared" ref="J22" si="17">G22+I22</f>
        <v>13.666678588144556</v>
      </c>
      <c r="K22" s="55">
        <f t="shared" ref="K22" si="18">SUM(G22*14.8%)</f>
        <v>1.8027347870279811</v>
      </c>
      <c r="L22" s="67">
        <f t="shared" ref="L22" si="19">SUM(G22+K22)</f>
        <v>13.983375239919743</v>
      </c>
    </row>
    <row r="23" spans="1:12" x14ac:dyDescent="0.25">
      <c r="A23" s="51">
        <v>6</v>
      </c>
      <c r="B23" s="52">
        <f>scps!D8</f>
        <v>23893</v>
      </c>
      <c r="C23" s="69">
        <f t="shared" ref="C23:C26" si="20">B23*12.2%</f>
        <v>2914.9459999999999</v>
      </c>
      <c r="D23" s="69">
        <f t="shared" ref="D23:D26" si="21">B23*14.8%</f>
        <v>3536.1640000000007</v>
      </c>
      <c r="E23" s="65">
        <f t="shared" ref="E23:E26" si="22">B23+C23</f>
        <v>26807.946</v>
      </c>
      <c r="F23" s="65">
        <f t="shared" ref="F23:F26" si="23">B23+D23</f>
        <v>27429.164000000001</v>
      </c>
      <c r="G23" s="55">
        <f t="shared" ref="G23:G26" si="24">B23/52.143/37</f>
        <v>12.384342227274164</v>
      </c>
      <c r="H23" s="55">
        <f t="shared" ref="H23:H26" si="25">G23*108.33%</f>
        <v>13.415957934806102</v>
      </c>
      <c r="I23" s="55">
        <f t="shared" ref="I23:I26" si="26">SUM(G23*12.2%)</f>
        <v>1.510889751727448</v>
      </c>
      <c r="J23" s="66">
        <f t="shared" ref="J23:J26" si="27">G23+I23</f>
        <v>13.895231979001611</v>
      </c>
      <c r="K23" s="55">
        <f t="shared" ref="K23:K26" si="28">SUM(G23*14.8%)</f>
        <v>1.8328826496365764</v>
      </c>
      <c r="L23" s="67">
        <f t="shared" ref="L23:L26" si="29">SUM(G23+K23)</f>
        <v>14.217224876910741</v>
      </c>
    </row>
    <row r="24" spans="1:12" x14ac:dyDescent="0.25">
      <c r="A24" s="51">
        <v>7</v>
      </c>
      <c r="B24" s="52">
        <f>scps!D9</f>
        <v>24294</v>
      </c>
      <c r="C24" s="69">
        <f t="shared" si="20"/>
        <v>2963.8679999999999</v>
      </c>
      <c r="D24" s="69">
        <f t="shared" si="21"/>
        <v>3595.5120000000006</v>
      </c>
      <c r="E24" s="65">
        <f t="shared" si="22"/>
        <v>27257.867999999999</v>
      </c>
      <c r="F24" s="65">
        <f t="shared" si="23"/>
        <v>27889.512000000002</v>
      </c>
      <c r="G24" s="55">
        <f t="shared" si="24"/>
        <v>12.592190602661805</v>
      </c>
      <c r="H24" s="55">
        <f t="shared" si="25"/>
        <v>13.641120079863533</v>
      </c>
      <c r="I24" s="55">
        <f t="shared" si="26"/>
        <v>1.5362472535247402</v>
      </c>
      <c r="J24" s="66">
        <f t="shared" si="27"/>
        <v>14.128437856186546</v>
      </c>
      <c r="K24" s="55">
        <f t="shared" si="28"/>
        <v>1.8636442091939474</v>
      </c>
      <c r="L24" s="67">
        <f t="shared" si="29"/>
        <v>14.455834811855752</v>
      </c>
    </row>
    <row r="25" spans="1:12" x14ac:dyDescent="0.25">
      <c r="A25" s="51">
        <v>8</v>
      </c>
      <c r="B25" s="52">
        <f>scps!D10</f>
        <v>24702</v>
      </c>
      <c r="C25" s="69">
        <f t="shared" si="20"/>
        <v>3013.6439999999998</v>
      </c>
      <c r="D25" s="69">
        <f t="shared" si="21"/>
        <v>3655.8960000000006</v>
      </c>
      <c r="E25" s="65">
        <f t="shared" si="22"/>
        <v>27715.644</v>
      </c>
      <c r="F25" s="65">
        <f t="shared" si="23"/>
        <v>28357.896000000001</v>
      </c>
      <c r="G25" s="55">
        <f t="shared" si="24"/>
        <v>12.803667253929035</v>
      </c>
      <c r="H25" s="55">
        <f t="shared" si="25"/>
        <v>13.870212736181323</v>
      </c>
      <c r="I25" s="55">
        <f t="shared" si="26"/>
        <v>1.5620474049793422</v>
      </c>
      <c r="J25" s="66">
        <f t="shared" si="27"/>
        <v>14.365714658908377</v>
      </c>
      <c r="K25" s="55">
        <f t="shared" si="28"/>
        <v>1.8949427535814976</v>
      </c>
      <c r="L25" s="67">
        <f t="shared" si="29"/>
        <v>14.698610007510533</v>
      </c>
    </row>
    <row r="26" spans="1:12" ht="13.8" thickBot="1" x14ac:dyDescent="0.3">
      <c r="A26" s="57">
        <v>9</v>
      </c>
      <c r="B26" s="80">
        <f>scps!D11</f>
        <v>25119</v>
      </c>
      <c r="C26" s="70">
        <f t="shared" si="20"/>
        <v>3064.518</v>
      </c>
      <c r="D26" s="70">
        <f t="shared" si="21"/>
        <v>3717.6120000000005</v>
      </c>
      <c r="E26" s="58">
        <f t="shared" si="22"/>
        <v>28183.518</v>
      </c>
      <c r="F26" s="58">
        <f t="shared" si="23"/>
        <v>28836.612000000001</v>
      </c>
      <c r="G26" s="59">
        <f t="shared" si="24"/>
        <v>13.019808831327156</v>
      </c>
      <c r="H26" s="59">
        <f t="shared" si="25"/>
        <v>14.104358906976707</v>
      </c>
      <c r="I26" s="59">
        <f t="shared" si="26"/>
        <v>1.5884166774219131</v>
      </c>
      <c r="J26" s="60">
        <f t="shared" si="27"/>
        <v>14.608225508749069</v>
      </c>
      <c r="K26" s="59">
        <f t="shared" si="28"/>
        <v>1.9269317070364194</v>
      </c>
      <c r="L26" s="68">
        <f t="shared" si="29"/>
        <v>14.946740538363574</v>
      </c>
    </row>
    <row r="27" spans="1:12" ht="13.8" thickBot="1" x14ac:dyDescent="0.3"/>
    <row r="28" spans="1:12" ht="13.8" thickBot="1" x14ac:dyDescent="0.3">
      <c r="A28" s="169" t="s">
        <v>55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9"/>
    </row>
    <row r="29" spans="1:12" ht="13.8" thickBot="1" x14ac:dyDescent="0.3">
      <c r="A29" s="46"/>
      <c r="B29" s="47"/>
      <c r="C29" s="48"/>
      <c r="D29" s="48"/>
      <c r="E29" s="48"/>
      <c r="F29" s="48"/>
      <c r="G29" s="48"/>
      <c r="H29" s="49"/>
      <c r="I29" s="155" t="s">
        <v>22</v>
      </c>
      <c r="J29" s="156"/>
      <c r="K29" s="155" t="s">
        <v>23</v>
      </c>
      <c r="L29" s="156"/>
    </row>
    <row r="30" spans="1:12" x14ac:dyDescent="0.25">
      <c r="A30" s="51" t="s">
        <v>0</v>
      </c>
      <c r="B30" s="52" t="s">
        <v>1</v>
      </c>
      <c r="C30" s="81">
        <v>0.122</v>
      </c>
      <c r="D30" s="81">
        <v>0.14799999999999999</v>
      </c>
      <c r="E30" s="69" t="s">
        <v>33</v>
      </c>
      <c r="F30" s="69" t="s">
        <v>34</v>
      </c>
      <c r="G30" s="55" t="s">
        <v>26</v>
      </c>
      <c r="H30" s="62" t="s">
        <v>51</v>
      </c>
      <c r="I30" s="63" t="s">
        <v>37</v>
      </c>
      <c r="J30" s="63" t="s">
        <v>28</v>
      </c>
      <c r="K30" s="63" t="s">
        <v>38</v>
      </c>
      <c r="L30" s="64" t="s">
        <v>28</v>
      </c>
    </row>
    <row r="31" spans="1:12" x14ac:dyDescent="0.25">
      <c r="A31" s="71">
        <v>7</v>
      </c>
      <c r="B31" s="52">
        <f>scps!D9</f>
        <v>24294</v>
      </c>
      <c r="C31" s="69">
        <f t="shared" ref="C31:C36" si="30">B31*12.2%</f>
        <v>2963.8679999999999</v>
      </c>
      <c r="D31" s="69">
        <f t="shared" ref="D31:D36" si="31">B31*14.8%</f>
        <v>3595.5120000000006</v>
      </c>
      <c r="E31" s="65">
        <f t="shared" ref="E31:E36" si="32">B31+C31</f>
        <v>27257.867999999999</v>
      </c>
      <c r="F31" s="65">
        <f t="shared" ref="F31:F36" si="33">B31+D31</f>
        <v>27889.512000000002</v>
      </c>
      <c r="G31" s="55">
        <f t="shared" ref="G31:G36" si="34">B31/52.143/37</f>
        <v>12.592190602661805</v>
      </c>
      <c r="H31" s="55">
        <f t="shared" ref="H31:H35" si="35">G31*108.33%</f>
        <v>13.641120079863533</v>
      </c>
      <c r="I31" s="55">
        <f t="shared" ref="I31:I36" si="36">SUM(G31*12.2%)</f>
        <v>1.5362472535247402</v>
      </c>
      <c r="J31" s="66">
        <f t="shared" ref="J31:J35" si="37">G31+I31</f>
        <v>14.128437856186546</v>
      </c>
      <c r="K31" s="55">
        <f t="shared" ref="K31:K36" si="38">SUM(G31*14.8%)</f>
        <v>1.8636442091939474</v>
      </c>
      <c r="L31" s="67">
        <f t="shared" ref="L31:L36" si="39">SUM(G31+K31)</f>
        <v>14.455834811855752</v>
      </c>
    </row>
    <row r="32" spans="1:12" x14ac:dyDescent="0.25">
      <c r="A32" s="71">
        <v>8</v>
      </c>
      <c r="B32" s="52">
        <f>scps!D10</f>
        <v>24702</v>
      </c>
      <c r="C32" s="69">
        <f t="shared" si="30"/>
        <v>3013.6439999999998</v>
      </c>
      <c r="D32" s="69">
        <f t="shared" si="31"/>
        <v>3655.8960000000006</v>
      </c>
      <c r="E32" s="65">
        <f t="shared" si="32"/>
        <v>27715.644</v>
      </c>
      <c r="F32" s="65">
        <f t="shared" si="33"/>
        <v>28357.896000000001</v>
      </c>
      <c r="G32" s="55">
        <f t="shared" si="34"/>
        <v>12.803667253929035</v>
      </c>
      <c r="H32" s="55">
        <f t="shared" si="35"/>
        <v>13.870212736181323</v>
      </c>
      <c r="I32" s="55">
        <f t="shared" si="36"/>
        <v>1.5620474049793422</v>
      </c>
      <c r="J32" s="66">
        <f t="shared" si="37"/>
        <v>14.365714658908377</v>
      </c>
      <c r="K32" s="55">
        <f t="shared" si="38"/>
        <v>1.8949427535814976</v>
      </c>
      <c r="L32" s="67">
        <f t="shared" si="39"/>
        <v>14.698610007510533</v>
      </c>
    </row>
    <row r="33" spans="1:12" x14ac:dyDescent="0.25">
      <c r="A33" s="71">
        <v>9</v>
      </c>
      <c r="B33" s="52">
        <f>scps!D11</f>
        <v>25119</v>
      </c>
      <c r="C33" s="69">
        <f t="shared" si="30"/>
        <v>3064.518</v>
      </c>
      <c r="D33" s="69">
        <f t="shared" si="31"/>
        <v>3717.6120000000005</v>
      </c>
      <c r="E33" s="65">
        <f t="shared" si="32"/>
        <v>28183.518</v>
      </c>
      <c r="F33" s="65">
        <f t="shared" si="33"/>
        <v>28836.612000000001</v>
      </c>
      <c r="G33" s="55">
        <f t="shared" si="34"/>
        <v>13.019808831327156</v>
      </c>
      <c r="H33" s="55">
        <f t="shared" si="35"/>
        <v>14.104358906976707</v>
      </c>
      <c r="I33" s="55">
        <f t="shared" si="36"/>
        <v>1.5884166774219131</v>
      </c>
      <c r="J33" s="66">
        <f t="shared" si="37"/>
        <v>14.608225508749069</v>
      </c>
      <c r="K33" s="55">
        <f t="shared" si="38"/>
        <v>1.9269317070364194</v>
      </c>
      <c r="L33" s="67">
        <f t="shared" si="39"/>
        <v>14.946740538363574</v>
      </c>
    </row>
    <row r="34" spans="1:12" x14ac:dyDescent="0.25">
      <c r="A34" s="71">
        <v>10</v>
      </c>
      <c r="B34" s="52">
        <f>scps!D12</f>
        <v>25545</v>
      </c>
      <c r="C34" s="69">
        <f t="shared" si="30"/>
        <v>3116.49</v>
      </c>
      <c r="D34" s="69">
        <f t="shared" si="31"/>
        <v>3780.6600000000003</v>
      </c>
      <c r="E34" s="65">
        <f t="shared" si="32"/>
        <v>28661.489999999998</v>
      </c>
      <c r="F34" s="65">
        <f t="shared" si="33"/>
        <v>29325.66</v>
      </c>
      <c r="G34" s="55">
        <f t="shared" si="34"/>
        <v>13.240615334856173</v>
      </c>
      <c r="H34" s="55">
        <f t="shared" si="35"/>
        <v>14.343558592249691</v>
      </c>
      <c r="I34" s="55">
        <f t="shared" si="36"/>
        <v>1.6153550708524531</v>
      </c>
      <c r="J34" s="66">
        <f t="shared" si="37"/>
        <v>14.855970405708627</v>
      </c>
      <c r="K34" s="55">
        <f t="shared" si="38"/>
        <v>1.9596110695587139</v>
      </c>
      <c r="L34" s="67">
        <f t="shared" si="39"/>
        <v>15.200226404414886</v>
      </c>
    </row>
    <row r="35" spans="1:12" x14ac:dyDescent="0.25">
      <c r="A35" s="71">
        <v>11</v>
      </c>
      <c r="B35" s="52">
        <f>scps!D13</f>
        <v>25979</v>
      </c>
      <c r="C35" s="69">
        <f t="shared" si="30"/>
        <v>3169.4380000000001</v>
      </c>
      <c r="D35" s="69">
        <f t="shared" si="31"/>
        <v>3844.8920000000007</v>
      </c>
      <c r="E35" s="65">
        <f t="shared" si="32"/>
        <v>29148.438000000002</v>
      </c>
      <c r="F35" s="65">
        <f t="shared" si="33"/>
        <v>29823.892</v>
      </c>
      <c r="G35" s="55">
        <f t="shared" si="34"/>
        <v>13.465568439390429</v>
      </c>
      <c r="H35" s="55">
        <f t="shared" si="35"/>
        <v>14.587250290391651</v>
      </c>
      <c r="I35" s="55">
        <f t="shared" si="36"/>
        <v>1.6427993496056323</v>
      </c>
      <c r="J35" s="66">
        <f t="shared" si="37"/>
        <v>15.108367788996061</v>
      </c>
      <c r="K35" s="55">
        <f t="shared" si="38"/>
        <v>1.9929041290297838</v>
      </c>
      <c r="L35" s="67">
        <f t="shared" si="39"/>
        <v>15.458472568420213</v>
      </c>
    </row>
    <row r="36" spans="1:12" ht="13.8" thickBot="1" x14ac:dyDescent="0.3">
      <c r="A36" s="72">
        <v>12</v>
      </c>
      <c r="B36" s="80">
        <f>scps!D14</f>
        <v>26421</v>
      </c>
      <c r="C36" s="70">
        <f t="shared" si="30"/>
        <v>3223.3620000000001</v>
      </c>
      <c r="D36" s="70">
        <f t="shared" si="31"/>
        <v>3910.3080000000004</v>
      </c>
      <c r="E36" s="58">
        <f t="shared" si="32"/>
        <v>29644.362000000001</v>
      </c>
      <c r="F36" s="58">
        <f t="shared" si="33"/>
        <v>30331.308000000001</v>
      </c>
      <c r="G36" s="59">
        <f t="shared" si="34"/>
        <v>13.694668144929924</v>
      </c>
      <c r="H36" s="59">
        <f t="shared" ref="H36" si="40">G36*108.33%</f>
        <v>14.835434001402586</v>
      </c>
      <c r="I36" s="59">
        <f t="shared" si="36"/>
        <v>1.6707495136814507</v>
      </c>
      <c r="J36" s="60">
        <f t="shared" ref="J36" si="41">G36+I36</f>
        <v>15.365417658611374</v>
      </c>
      <c r="K36" s="59">
        <f t="shared" si="38"/>
        <v>2.026810885449629</v>
      </c>
      <c r="L36" s="68">
        <f t="shared" si="39"/>
        <v>15.721479030379554</v>
      </c>
    </row>
    <row r="37" spans="1:12" ht="13.8" thickBot="1" x14ac:dyDescent="0.3"/>
    <row r="38" spans="1:12" ht="13.8" thickBot="1" x14ac:dyDescent="0.3">
      <c r="A38" s="157" t="s">
        <v>39</v>
      </c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9"/>
    </row>
    <row r="39" spans="1:12" ht="13.8" thickBot="1" x14ac:dyDescent="0.3">
      <c r="A39" s="46"/>
      <c r="B39" s="47"/>
      <c r="C39" s="48"/>
      <c r="D39" s="48"/>
      <c r="E39" s="48"/>
      <c r="F39" s="48"/>
      <c r="G39" s="48"/>
      <c r="H39" s="49"/>
      <c r="I39" s="155" t="s">
        <v>22</v>
      </c>
      <c r="J39" s="156"/>
      <c r="K39" s="155" t="s">
        <v>23</v>
      </c>
      <c r="L39" s="156"/>
    </row>
    <row r="40" spans="1:12" x14ac:dyDescent="0.25">
      <c r="A40" s="51" t="s">
        <v>0</v>
      </c>
      <c r="B40" s="52" t="s">
        <v>1</v>
      </c>
      <c r="C40" s="53">
        <v>0.122</v>
      </c>
      <c r="D40" s="53">
        <v>0.14799999999999999</v>
      </c>
      <c r="E40" s="54" t="s">
        <v>33</v>
      </c>
      <c r="F40" s="54" t="s">
        <v>34</v>
      </c>
      <c r="G40" s="55" t="s">
        <v>26</v>
      </c>
      <c r="H40" s="62" t="s">
        <v>51</v>
      </c>
      <c r="I40" s="55" t="s">
        <v>37</v>
      </c>
      <c r="J40" s="55" t="s">
        <v>28</v>
      </c>
      <c r="K40" s="55" t="s">
        <v>38</v>
      </c>
      <c r="L40" s="56" t="s">
        <v>28</v>
      </c>
    </row>
    <row r="41" spans="1:12" x14ac:dyDescent="0.25">
      <c r="A41" s="71">
        <v>11</v>
      </c>
      <c r="B41" s="52">
        <f>scps!D13</f>
        <v>25979</v>
      </c>
      <c r="C41" s="65">
        <f t="shared" ref="C41:C45" si="42">B41*12.2%</f>
        <v>3169.4380000000001</v>
      </c>
      <c r="D41" s="65">
        <f t="shared" ref="D41:D45" si="43">B41*14.8%</f>
        <v>3844.8920000000007</v>
      </c>
      <c r="E41" s="65">
        <f t="shared" ref="E41:E45" si="44">B41+C41</f>
        <v>29148.438000000002</v>
      </c>
      <c r="F41" s="65">
        <f t="shared" ref="F41:F45" si="45">B41+D41</f>
        <v>29823.892</v>
      </c>
      <c r="G41" s="55">
        <f t="shared" ref="G41:G45" si="46">B41/52.143/37</f>
        <v>13.465568439390429</v>
      </c>
      <c r="H41" s="55">
        <f t="shared" ref="H41:H45" si="47">G41*108.33%</f>
        <v>14.587250290391651</v>
      </c>
      <c r="I41" s="55">
        <f t="shared" ref="I41:I45" si="48">G41*12.2%</f>
        <v>1.6427993496056323</v>
      </c>
      <c r="J41" s="66">
        <f t="shared" ref="J41:J45" si="49">G41+I41</f>
        <v>15.108367788996061</v>
      </c>
      <c r="K41" s="55">
        <f t="shared" ref="K41:K45" si="50">G41*14.8%</f>
        <v>1.9929041290297838</v>
      </c>
      <c r="L41" s="73">
        <f t="shared" ref="L41:L45" si="51">G41+K41</f>
        <v>15.458472568420213</v>
      </c>
    </row>
    <row r="42" spans="1:12" x14ac:dyDescent="0.25">
      <c r="A42" s="71">
        <v>12</v>
      </c>
      <c r="B42" s="52">
        <f>scps!D14</f>
        <v>26421</v>
      </c>
      <c r="C42" s="65">
        <f t="shared" si="42"/>
        <v>3223.3620000000001</v>
      </c>
      <c r="D42" s="65">
        <f t="shared" si="43"/>
        <v>3910.3080000000004</v>
      </c>
      <c r="E42" s="65">
        <f t="shared" si="44"/>
        <v>29644.362000000001</v>
      </c>
      <c r="F42" s="65">
        <f t="shared" si="45"/>
        <v>30331.308000000001</v>
      </c>
      <c r="G42" s="55">
        <f t="shared" si="46"/>
        <v>13.694668144929924</v>
      </c>
      <c r="H42" s="55">
        <f t="shared" si="47"/>
        <v>14.835434001402586</v>
      </c>
      <c r="I42" s="55">
        <f t="shared" si="48"/>
        <v>1.6707495136814507</v>
      </c>
      <c r="J42" s="66">
        <f t="shared" si="49"/>
        <v>15.365417658611374</v>
      </c>
      <c r="K42" s="55">
        <f t="shared" si="50"/>
        <v>2.026810885449629</v>
      </c>
      <c r="L42" s="73">
        <f t="shared" si="51"/>
        <v>15.721479030379554</v>
      </c>
    </row>
    <row r="43" spans="1:12" x14ac:dyDescent="0.25">
      <c r="A43" s="71">
        <v>13</v>
      </c>
      <c r="B43" s="52">
        <f>scps!D15</f>
        <v>26873</v>
      </c>
      <c r="C43" s="65">
        <f t="shared" si="42"/>
        <v>3278.5059999999999</v>
      </c>
      <c r="D43" s="65">
        <f t="shared" si="43"/>
        <v>3977.2040000000006</v>
      </c>
      <c r="E43" s="65">
        <f t="shared" si="44"/>
        <v>30151.506000000001</v>
      </c>
      <c r="F43" s="65">
        <f t="shared" si="45"/>
        <v>30850.204000000002</v>
      </c>
      <c r="G43" s="55">
        <f t="shared" si="46"/>
        <v>13.928951101725971</v>
      </c>
      <c r="H43" s="55">
        <f t="shared" si="47"/>
        <v>15.089232728499743</v>
      </c>
      <c r="I43" s="55">
        <f t="shared" si="48"/>
        <v>1.6993320344105685</v>
      </c>
      <c r="J43" s="66">
        <f t="shared" si="49"/>
        <v>15.62828313613654</v>
      </c>
      <c r="K43" s="55">
        <f t="shared" si="50"/>
        <v>2.0614847630554438</v>
      </c>
      <c r="L43" s="73">
        <f t="shared" si="51"/>
        <v>15.990435864781414</v>
      </c>
    </row>
    <row r="44" spans="1:12" x14ac:dyDescent="0.25">
      <c r="A44" s="71">
        <v>14</v>
      </c>
      <c r="B44" s="52">
        <f>scps!D16</f>
        <v>27334</v>
      </c>
      <c r="C44" s="65">
        <f t="shared" si="42"/>
        <v>3334.748</v>
      </c>
      <c r="D44" s="65">
        <f t="shared" si="43"/>
        <v>4045.4320000000007</v>
      </c>
      <c r="E44" s="65">
        <f t="shared" si="44"/>
        <v>30668.748</v>
      </c>
      <c r="F44" s="65">
        <f t="shared" si="45"/>
        <v>31379.432000000001</v>
      </c>
      <c r="G44" s="55">
        <f t="shared" si="46"/>
        <v>14.16789898465291</v>
      </c>
      <c r="H44" s="55">
        <f t="shared" si="47"/>
        <v>15.348084970074495</v>
      </c>
      <c r="I44" s="55">
        <f t="shared" si="48"/>
        <v>1.728483676127655</v>
      </c>
      <c r="J44" s="66">
        <f t="shared" si="49"/>
        <v>15.896382660780564</v>
      </c>
      <c r="K44" s="55">
        <f t="shared" si="50"/>
        <v>2.0968490497286307</v>
      </c>
      <c r="L44" s="73">
        <f t="shared" si="51"/>
        <v>16.26474803438154</v>
      </c>
    </row>
    <row r="45" spans="1:12" x14ac:dyDescent="0.25">
      <c r="A45" s="71">
        <v>15</v>
      </c>
      <c r="B45" s="52">
        <f>scps!D17</f>
        <v>27803</v>
      </c>
      <c r="C45" s="65">
        <f t="shared" si="42"/>
        <v>3391.9659999999999</v>
      </c>
      <c r="D45" s="65">
        <f t="shared" si="43"/>
        <v>4114.844000000001</v>
      </c>
      <c r="E45" s="65">
        <f t="shared" si="44"/>
        <v>31194.966</v>
      </c>
      <c r="F45" s="65">
        <f t="shared" si="45"/>
        <v>31917.844000000001</v>
      </c>
      <c r="G45" s="55">
        <f t="shared" si="46"/>
        <v>14.41099346858509</v>
      </c>
      <c r="H45" s="55">
        <f t="shared" si="47"/>
        <v>15.611429224518227</v>
      </c>
      <c r="I45" s="55">
        <f t="shared" si="48"/>
        <v>1.7581412031673809</v>
      </c>
      <c r="J45" s="66">
        <f t="shared" si="49"/>
        <v>16.16913467175247</v>
      </c>
      <c r="K45" s="55">
        <f t="shared" si="50"/>
        <v>2.1328270333505936</v>
      </c>
      <c r="L45" s="73">
        <f t="shared" si="51"/>
        <v>16.543820501935684</v>
      </c>
    </row>
    <row r="46" spans="1:12" x14ac:dyDescent="0.25">
      <c r="A46" s="71">
        <v>16</v>
      </c>
      <c r="B46" s="52">
        <f>scps!D18</f>
        <v>28282</v>
      </c>
      <c r="C46" s="65">
        <f t="shared" ref="C46:C47" si="52">B46*12.2%</f>
        <v>3450.404</v>
      </c>
      <c r="D46" s="65">
        <f t="shared" ref="D46:D47" si="53">B46*14.8%</f>
        <v>4185.7360000000008</v>
      </c>
      <c r="E46" s="65">
        <f t="shared" ref="E46:E47" si="54">B46+C46</f>
        <v>31732.403999999999</v>
      </c>
      <c r="F46" s="65">
        <f t="shared" ref="F46:F47" si="55">B46+D46</f>
        <v>32467.736000000001</v>
      </c>
      <c r="G46" s="55">
        <f t="shared" ref="G46:G47" si="56">B46/52.143/37</f>
        <v>14.65927120377382</v>
      </c>
      <c r="H46" s="55">
        <f t="shared" ref="H46:H47" si="57">G46*108.33%</f>
        <v>15.880388495048178</v>
      </c>
      <c r="I46" s="55">
        <f t="shared" ref="I46:I47" si="58">G46*12.2%</f>
        <v>1.7884310868604059</v>
      </c>
      <c r="J46" s="66">
        <f t="shared" ref="J46:J47" si="59">G46+I46</f>
        <v>16.447702290634226</v>
      </c>
      <c r="K46" s="55">
        <f t="shared" ref="K46:K47" si="60">G46*14.8%</f>
        <v>2.1695721381585256</v>
      </c>
      <c r="L46" s="73">
        <f t="shared" ref="L46:L47" si="61">G46+K46</f>
        <v>16.828843341932345</v>
      </c>
    </row>
    <row r="47" spans="1:12" x14ac:dyDescent="0.25">
      <c r="A47" s="71">
        <v>17</v>
      </c>
      <c r="B47" s="52">
        <f>scps!D19</f>
        <v>28770</v>
      </c>
      <c r="C47" s="65">
        <f t="shared" si="52"/>
        <v>3509.94</v>
      </c>
      <c r="D47" s="65">
        <f t="shared" si="53"/>
        <v>4257.9600000000009</v>
      </c>
      <c r="E47" s="65">
        <f t="shared" si="54"/>
        <v>32279.94</v>
      </c>
      <c r="F47" s="65">
        <f t="shared" si="55"/>
        <v>33027.96</v>
      </c>
      <c r="G47" s="55">
        <f t="shared" si="56"/>
        <v>14.912213865093445</v>
      </c>
      <c r="H47" s="55">
        <f t="shared" si="57"/>
        <v>16.15440128005573</v>
      </c>
      <c r="I47" s="55">
        <f t="shared" si="58"/>
        <v>1.8192900915414003</v>
      </c>
      <c r="J47" s="66">
        <f t="shared" si="59"/>
        <v>16.731503956634846</v>
      </c>
      <c r="K47" s="55">
        <f t="shared" si="60"/>
        <v>2.2070076520338304</v>
      </c>
      <c r="L47" s="73">
        <f t="shared" si="61"/>
        <v>17.119221517127276</v>
      </c>
    </row>
    <row r="48" spans="1:12" x14ac:dyDescent="0.25">
      <c r="A48" s="71">
        <v>18</v>
      </c>
      <c r="B48" s="52">
        <f>scps!D20</f>
        <v>29269</v>
      </c>
      <c r="C48" s="65">
        <f t="shared" ref="C48:C49" si="62">B48*12.2%</f>
        <v>3570.8179999999998</v>
      </c>
      <c r="D48" s="65">
        <f t="shared" ref="D48:D49" si="63">B48*14.8%</f>
        <v>4331.8120000000008</v>
      </c>
      <c r="E48" s="65">
        <f t="shared" ref="E48:E49" si="64">B48+C48</f>
        <v>32839.817999999999</v>
      </c>
      <c r="F48" s="65">
        <f t="shared" ref="F48:F49" si="65">B48+D48</f>
        <v>33600.811999999998</v>
      </c>
      <c r="G48" s="55">
        <f t="shared" ref="G48:G49" si="66">B48/52.143/37</f>
        <v>15.170858102795275</v>
      </c>
      <c r="H48" s="55">
        <f t="shared" ref="H48:H49" si="67">G48*108.33%</f>
        <v>16.434590582758119</v>
      </c>
      <c r="I48" s="55">
        <f t="shared" ref="I48:I49" si="68">G48*12.2%</f>
        <v>1.8508446885410235</v>
      </c>
      <c r="J48" s="66">
        <f t="shared" ref="J48:J49" si="69">G48+I48</f>
        <v>17.021702791336299</v>
      </c>
      <c r="K48" s="55">
        <f t="shared" ref="K48:K49" si="70">G48*14.8%</f>
        <v>2.2452869992137012</v>
      </c>
      <c r="L48" s="73">
        <f t="shared" ref="L48:L49" si="71">G48+K48</f>
        <v>17.416145102008976</v>
      </c>
    </row>
    <row r="49" spans="1:12" ht="13.8" thickBot="1" x14ac:dyDescent="0.3">
      <c r="A49" s="72">
        <v>19</v>
      </c>
      <c r="B49" s="80">
        <f>scps!D21</f>
        <v>29777</v>
      </c>
      <c r="C49" s="58">
        <f t="shared" si="62"/>
        <v>3632.7939999999999</v>
      </c>
      <c r="D49" s="58">
        <f t="shared" si="63"/>
        <v>4406.996000000001</v>
      </c>
      <c r="E49" s="58">
        <f t="shared" si="64"/>
        <v>33409.794000000002</v>
      </c>
      <c r="F49" s="58">
        <f t="shared" si="65"/>
        <v>34183.995999999999</v>
      </c>
      <c r="G49" s="59">
        <f t="shared" si="66"/>
        <v>15.434167266628</v>
      </c>
      <c r="H49" s="59">
        <f t="shared" si="67"/>
        <v>16.719833399938111</v>
      </c>
      <c r="I49" s="59">
        <f t="shared" si="68"/>
        <v>1.8829684065286161</v>
      </c>
      <c r="J49" s="60">
        <f t="shared" si="69"/>
        <v>17.317135673156617</v>
      </c>
      <c r="K49" s="59">
        <f t="shared" si="70"/>
        <v>2.2842567554609445</v>
      </c>
      <c r="L49" s="61">
        <f t="shared" si="71"/>
        <v>17.718424022088946</v>
      </c>
    </row>
    <row r="50" spans="1:12" x14ac:dyDescent="0.25">
      <c r="A50" s="7"/>
      <c r="C50" s="17"/>
      <c r="D50" s="17"/>
      <c r="E50" s="18"/>
      <c r="F50" s="18"/>
      <c r="G50" s="11"/>
      <c r="J50" s="19"/>
      <c r="L50" s="19"/>
    </row>
    <row r="51" spans="1:12" hidden="1" x14ac:dyDescent="0.25">
      <c r="H51" s="21" t="s">
        <v>56</v>
      </c>
      <c r="K51" s="21" t="s">
        <v>56</v>
      </c>
    </row>
    <row r="52" spans="1:12" hidden="1" x14ac:dyDescent="0.25">
      <c r="A52" t="s">
        <v>43</v>
      </c>
      <c r="B52" s="7" t="s">
        <v>44</v>
      </c>
      <c r="C52" t="s">
        <v>41</v>
      </c>
      <c r="H52" s="13" t="s">
        <v>45</v>
      </c>
      <c r="I52" s="11" t="s">
        <v>48</v>
      </c>
      <c r="K52" s="13" t="s">
        <v>49</v>
      </c>
    </row>
    <row r="53" spans="1:12" hidden="1" x14ac:dyDescent="0.25"/>
    <row r="54" spans="1:12" hidden="1" x14ac:dyDescent="0.25">
      <c r="A54" t="s">
        <v>46</v>
      </c>
      <c r="B54" s="7" t="s">
        <v>44</v>
      </c>
      <c r="C54" t="s">
        <v>42</v>
      </c>
      <c r="H54" s="13" t="s">
        <v>47</v>
      </c>
    </row>
    <row r="55" spans="1:12" hidden="1" x14ac:dyDescent="0.25"/>
    <row r="56" spans="1:12" x14ac:dyDescent="0.25">
      <c r="A56" s="20" t="s">
        <v>57</v>
      </c>
    </row>
  </sheetData>
  <sheetProtection sheet="1" objects="1" scenarios="1"/>
  <mergeCells count="19">
    <mergeCell ref="A38:L38"/>
    <mergeCell ref="I39:J39"/>
    <mergeCell ref="K39:L39"/>
    <mergeCell ref="I20:J20"/>
    <mergeCell ref="K20:L20"/>
    <mergeCell ref="A28:L28"/>
    <mergeCell ref="I29:J29"/>
    <mergeCell ref="K29:L29"/>
    <mergeCell ref="I13:J13"/>
    <mergeCell ref="K13:L13"/>
    <mergeCell ref="A19:L19"/>
    <mergeCell ref="A1:L1"/>
    <mergeCell ref="A3:L3"/>
    <mergeCell ref="A4:L4"/>
    <mergeCell ref="A6:L6"/>
    <mergeCell ref="I7:J7"/>
    <mergeCell ref="K7:L7"/>
    <mergeCell ref="A12:L12"/>
    <mergeCell ref="E2:J2"/>
  </mergeCells>
  <phoneticPr fontId="6" type="noConversion"/>
  <pageMargins left="0.75" right="0.75" top="1" bottom="1" header="0.5" footer="0.5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scps</vt:lpstr>
      <vt:lpstr>Tsheet Rates Schools staff</vt:lpstr>
      <vt:lpstr>scps!Print_Area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WBC pay grades 1 April 2023 NJC award</dc:title>
  <dc:creator/>
  <cp:lastModifiedBy/>
  <dcterms:created xsi:type="dcterms:W3CDTF">2023-11-07T12:23:16Z</dcterms:created>
  <dcterms:modified xsi:type="dcterms:W3CDTF">2023-11-07T12:31:48Z</dcterms:modified>
</cp:coreProperties>
</file>